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Элемент\Desktop\НПА 2020 год\ноябрь\отчет за 9 месяцев\"/>
    </mc:Choice>
  </mc:AlternateContent>
  <bookViews>
    <workbookView xWindow="0" yWindow="0" windowWidth="23040" windowHeight="8652" tabRatio="924"/>
  </bookViews>
  <sheets>
    <sheet name="алгат (2)" sheetId="2" r:id="rId1"/>
  </sheets>
  <definedNames>
    <definedName name="_xlnm.Print_Area" localSheetId="0">'алгат (2)'!$A$1:$J$80</definedName>
  </definedNames>
  <calcPr calcId="162913"/>
</workbook>
</file>

<file path=xl/calcChain.xml><?xml version="1.0" encoding="utf-8"?>
<calcChain xmlns="http://schemas.openxmlformats.org/spreadsheetml/2006/main">
  <c r="D79" i="2" l="1"/>
  <c r="D75" i="2"/>
  <c r="E78" i="2"/>
  <c r="E77" i="2" l="1"/>
  <c r="E70" i="2"/>
  <c r="E69" i="2"/>
  <c r="E30" i="2"/>
  <c r="E35" i="2"/>
  <c r="E47" i="2" l="1"/>
  <c r="E46" i="2"/>
  <c r="E64" i="2"/>
  <c r="E60" i="2"/>
  <c r="E57" i="2"/>
  <c r="E54" i="2"/>
  <c r="E53" i="2"/>
  <c r="E51" i="2"/>
  <c r="E49" i="2"/>
  <c r="E43" i="2"/>
  <c r="E42" i="2"/>
  <c r="E32" i="2"/>
  <c r="E31" i="2"/>
  <c r="E29" i="2"/>
  <c r="E27" i="2"/>
  <c r="E24" i="2"/>
  <c r="E23" i="2"/>
  <c r="E21" i="2"/>
  <c r="E20" i="2"/>
  <c r="E19" i="2"/>
  <c r="E17" i="2"/>
  <c r="C75" i="2" l="1"/>
  <c r="G49" i="2" l="1"/>
  <c r="G46" i="2"/>
  <c r="G60" i="2"/>
  <c r="E63" i="2" l="1"/>
  <c r="E61" i="2"/>
  <c r="E59" i="2"/>
  <c r="E56" i="2"/>
  <c r="E52" i="2"/>
  <c r="E50" i="2"/>
  <c r="H53" i="2" s="1"/>
  <c r="E48" i="2"/>
  <c r="E44" i="2"/>
  <c r="E38" i="2"/>
  <c r="E36" i="2"/>
  <c r="E33" i="2"/>
  <c r="E28" i="2"/>
  <c r="E22" i="2"/>
  <c r="E18" i="2"/>
  <c r="E13" i="2" s="1"/>
  <c r="E16" i="2"/>
  <c r="E68" i="2" s="1"/>
  <c r="E15" i="2"/>
  <c r="E67" i="2" s="1"/>
  <c r="E65" i="2" l="1"/>
  <c r="H26" i="2"/>
  <c r="E66" i="2"/>
  <c r="H52" i="2"/>
  <c r="E14" i="2"/>
  <c r="I63" i="2" l="1"/>
  <c r="I31" i="2"/>
  <c r="I28" i="2"/>
  <c r="I49" i="2"/>
  <c r="I60" i="2"/>
  <c r="I29" i="2"/>
  <c r="I32" i="2"/>
  <c r="I48" i="2"/>
  <c r="I59" i="2"/>
  <c r="I30" i="2"/>
  <c r="D56" i="2"/>
  <c r="H58" i="2" l="1"/>
  <c r="H57" i="2"/>
  <c r="G19" i="2"/>
  <c r="G20" i="2"/>
  <c r="G21" i="2"/>
  <c r="G23" i="2"/>
  <c r="G24" i="2"/>
  <c r="G29" i="2"/>
  <c r="G31" i="2"/>
  <c r="G32" i="2"/>
  <c r="G42" i="2"/>
  <c r="G51" i="2"/>
  <c r="G53" i="2"/>
  <c r="G54" i="2"/>
  <c r="G56" i="2"/>
  <c r="G57" i="2"/>
  <c r="G64" i="2"/>
  <c r="G69" i="2"/>
  <c r="G70" i="2"/>
  <c r="F27" i="2"/>
  <c r="F29" i="2"/>
  <c r="F31" i="2"/>
  <c r="F32" i="2"/>
  <c r="F35" i="2"/>
  <c r="F42" i="2"/>
  <c r="F46" i="2"/>
  <c r="F47" i="2"/>
  <c r="F51" i="2"/>
  <c r="F53" i="2"/>
  <c r="F54" i="2"/>
  <c r="F57" i="2"/>
  <c r="F60" i="2"/>
  <c r="F62" i="2"/>
  <c r="F64" i="2"/>
  <c r="F69" i="2"/>
  <c r="F70" i="2"/>
  <c r="F19" i="2"/>
  <c r="F20" i="2"/>
  <c r="F21" i="2"/>
  <c r="F23" i="2"/>
  <c r="F24" i="2"/>
  <c r="F26" i="2"/>
  <c r="E74" i="2" l="1"/>
  <c r="E79" i="2" l="1"/>
  <c r="C79" i="2"/>
  <c r="D63" i="2"/>
  <c r="C63" i="2"/>
  <c r="D61" i="2"/>
  <c r="C61" i="2"/>
  <c r="D59" i="2"/>
  <c r="G59" i="2" s="1"/>
  <c r="C59" i="2"/>
  <c r="C56" i="2"/>
  <c r="F56" i="2" s="1"/>
  <c r="D52" i="2"/>
  <c r="G52" i="2" s="1"/>
  <c r="C52" i="2"/>
  <c r="D50" i="2"/>
  <c r="C50" i="2"/>
  <c r="D48" i="2"/>
  <c r="G48" i="2" s="1"/>
  <c r="C48" i="2"/>
  <c r="D44" i="2"/>
  <c r="C44" i="2"/>
  <c r="D38" i="2"/>
  <c r="C38" i="2"/>
  <c r="D36" i="2"/>
  <c r="C36" i="2"/>
  <c r="D33" i="2"/>
  <c r="J33" i="2" s="1"/>
  <c r="C33" i="2"/>
  <c r="D28" i="2"/>
  <c r="C28" i="2"/>
  <c r="D22" i="2"/>
  <c r="C22" i="2"/>
  <c r="D18" i="2"/>
  <c r="C18" i="2"/>
  <c r="D16" i="2"/>
  <c r="D68" i="2" s="1"/>
  <c r="C16" i="2"/>
  <c r="C68" i="2" s="1"/>
  <c r="D15" i="2"/>
  <c r="D67" i="2" s="1"/>
  <c r="C15" i="2"/>
  <c r="C67" i="2" s="1"/>
  <c r="D13" i="2" l="1"/>
  <c r="D65" i="2" s="1"/>
  <c r="D76" i="2" s="1"/>
  <c r="D74" i="2" s="1"/>
  <c r="C13" i="2"/>
  <c r="C65" i="2" s="1"/>
  <c r="F15" i="2"/>
  <c r="G15" i="2"/>
  <c r="G18" i="2"/>
  <c r="F18" i="2"/>
  <c r="H39" i="2"/>
  <c r="H41" i="2"/>
  <c r="H43" i="2"/>
  <c r="G36" i="2"/>
  <c r="F36" i="2"/>
  <c r="H40" i="2"/>
  <c r="H42" i="2"/>
  <c r="H37" i="2"/>
  <c r="G16" i="2"/>
  <c r="F16" i="2"/>
  <c r="G22" i="2"/>
  <c r="F22" i="2"/>
  <c r="H32" i="2"/>
  <c r="G28" i="2"/>
  <c r="F28" i="2"/>
  <c r="H31" i="2"/>
  <c r="H29" i="2"/>
  <c r="F33" i="2"/>
  <c r="H38" i="2"/>
  <c r="F52" i="2"/>
  <c r="F59" i="2"/>
  <c r="G63" i="2"/>
  <c r="F63" i="2"/>
  <c r="H30" i="2"/>
  <c r="G30" i="2"/>
  <c r="F30" i="2"/>
  <c r="H46" i="2"/>
  <c r="H45" i="2"/>
  <c r="G44" i="2"/>
  <c r="F44" i="2"/>
  <c r="H47" i="2"/>
  <c r="H54" i="2"/>
  <c r="G50" i="2"/>
  <c r="F50" i="2"/>
  <c r="H55" i="2"/>
  <c r="H51" i="2"/>
  <c r="F61" i="2"/>
  <c r="D14" i="2"/>
  <c r="C66" i="2"/>
  <c r="D66" i="2"/>
  <c r="C14" i="2"/>
  <c r="C76" i="2" l="1"/>
  <c r="C74" i="2" s="1"/>
  <c r="G66" i="2"/>
  <c r="C71" i="2"/>
  <c r="D71" i="2"/>
  <c r="J66" i="2"/>
  <c r="H14" i="2"/>
  <c r="F17" i="2"/>
  <c r="G17" i="2"/>
  <c r="G68" i="2"/>
  <c r="F68" i="2"/>
  <c r="G14" i="2"/>
  <c r="F14" i="2"/>
  <c r="G67" i="2"/>
  <c r="F67" i="2"/>
  <c r="J30" i="2"/>
  <c r="H64" i="2"/>
  <c r="F66" i="2" l="1"/>
  <c r="H17" i="2"/>
  <c r="H19" i="2"/>
  <c r="H21" i="2"/>
  <c r="H23" i="2"/>
  <c r="H25" i="2"/>
  <c r="H27" i="2"/>
  <c r="F13" i="2"/>
  <c r="H20" i="2"/>
  <c r="H24" i="2"/>
  <c r="H15" i="2"/>
  <c r="H16" i="2"/>
  <c r="H22" i="2"/>
  <c r="H18" i="2"/>
  <c r="H63" i="2"/>
  <c r="J65" i="2" l="1"/>
  <c r="E71" i="2"/>
  <c r="I50" i="2"/>
  <c r="I14" i="2"/>
  <c r="G65" i="2"/>
  <c r="F65" i="2"/>
  <c r="I15" i="2"/>
  <c r="J18" i="2"/>
  <c r="J70" i="2"/>
  <c r="J69" i="2"/>
  <c r="J64" i="2"/>
  <c r="J62" i="2"/>
  <c r="J60" i="2"/>
  <c r="J58" i="2"/>
  <c r="J57" i="2"/>
  <c r="J56" i="2"/>
  <c r="J55" i="2"/>
  <c r="J54" i="2"/>
  <c r="J53" i="2"/>
  <c r="J51" i="2"/>
  <c r="J49" i="2"/>
  <c r="J47" i="2"/>
  <c r="J46" i="2"/>
  <c r="J45" i="2"/>
  <c r="J43" i="2"/>
  <c r="J42" i="2"/>
  <c r="J41" i="2"/>
  <c r="J40" i="2"/>
  <c r="J39" i="2"/>
  <c r="J37" i="2"/>
  <c r="J35" i="2"/>
  <c r="J34" i="2"/>
  <c r="J32" i="2"/>
  <c r="J31" i="2"/>
  <c r="J27" i="2"/>
  <c r="J26" i="2"/>
  <c r="J25" i="2"/>
  <c r="J24" i="2"/>
  <c r="J23" i="2"/>
  <c r="J22" i="2"/>
  <c r="J21" i="2"/>
  <c r="J20" i="2"/>
  <c r="J19" i="2"/>
  <c r="J38" i="2" l="1"/>
  <c r="J52" i="2"/>
  <c r="J59" i="2"/>
  <c r="J36" i="2"/>
  <c r="J44" i="2"/>
  <c r="J50" i="2"/>
  <c r="J61" i="2"/>
  <c r="J63" i="2"/>
  <c r="J14" i="2"/>
  <c r="J16" i="2"/>
  <c r="J17" i="2"/>
  <c r="J48" i="2"/>
  <c r="J68" i="2"/>
  <c r="J15" i="2"/>
  <c r="J29" i="2" l="1"/>
  <c r="G13" i="2"/>
  <c r="I67" i="2"/>
  <c r="J13" i="2"/>
  <c r="J28" i="2"/>
  <c r="J67" i="2"/>
  <c r="I66" i="2" l="1"/>
  <c r="I64" i="2"/>
  <c r="I55" i="2"/>
  <c r="I54" i="2"/>
  <c r="I53" i="2"/>
  <c r="I46" i="2"/>
  <c r="I41" i="2"/>
  <c r="I40" i="2"/>
  <c r="I39" i="2"/>
  <c r="I35" i="2"/>
  <c r="I27" i="2"/>
  <c r="I25" i="2"/>
  <c r="I24" i="2"/>
  <c r="I23" i="2"/>
  <c r="I21" i="2"/>
  <c r="I20" i="2"/>
  <c r="I26" i="2"/>
  <c r="I70" i="2"/>
  <c r="I69" i="2"/>
  <c r="I62" i="2"/>
  <c r="I58" i="2"/>
  <c r="I57" i="2"/>
  <c r="I56" i="2"/>
  <c r="I51" i="2"/>
  <c r="I47" i="2"/>
  <c r="I45" i="2"/>
  <c r="I43" i="2"/>
  <c r="I42" i="2"/>
  <c r="I37" i="2"/>
  <c r="I34" i="2"/>
  <c r="I19" i="2"/>
  <c r="I36" i="2"/>
  <c r="I38" i="2"/>
  <c r="I18" i="2"/>
  <c r="I68" i="2"/>
  <c r="I17" i="2"/>
  <c r="I13" i="2" s="1"/>
  <c r="I22" i="2"/>
  <c r="I33" i="2"/>
  <c r="I61" i="2"/>
  <c r="I16" i="2"/>
  <c r="I44" i="2"/>
  <c r="I52" i="2"/>
  <c r="I65" i="2" l="1"/>
</calcChain>
</file>

<file path=xl/sharedStrings.xml><?xml version="1.0" encoding="utf-8"?>
<sst xmlns="http://schemas.openxmlformats.org/spreadsheetml/2006/main" count="130" uniqueCount="119">
  <si>
    <t>Расходы</t>
  </si>
  <si>
    <t>Гос.управ.и органы мест.управ.</t>
  </si>
  <si>
    <t>в том числе зарплата</t>
  </si>
  <si>
    <t>Образование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</si>
  <si>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</si>
  <si>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</si>
  <si>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</si>
  <si>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</si>
  <si>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</si>
  <si>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</si>
  <si>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</si>
  <si>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</si>
  <si>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</si>
  <si>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</si>
  <si>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0700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</si>
  <si>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</si>
  <si>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</si>
  <si>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</si>
  <si>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</si>
  <si>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</si>
  <si>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</si>
  <si>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</si>
  <si>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</si>
  <si>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</si>
  <si>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</si>
  <si>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</si>
  <si>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0309</t>
  </si>
  <si>
    <t>0801</t>
  </si>
  <si>
    <t>Бюджетный кредит</t>
  </si>
  <si>
    <t>Глава администрации поселения</t>
  </si>
  <si>
    <t>Центральный аппарат</t>
  </si>
  <si>
    <t>Жилищно-коммунальное хозяйство</t>
  </si>
  <si>
    <t>Культура</t>
  </si>
  <si>
    <t>1100</t>
  </si>
  <si>
    <t>в том числе внутренние обороты</t>
  </si>
  <si>
    <t>Баланс за минусом внутренних оборотов</t>
  </si>
  <si>
    <t>0203</t>
  </si>
  <si>
    <t>Мобилизационная и вневойсковая подготовка</t>
  </si>
  <si>
    <t>Зарплата с начислениями - всего</t>
  </si>
  <si>
    <t xml:space="preserve">           в том числе зарплата</t>
  </si>
  <si>
    <t xml:space="preserve">                       начисления на опл. труда</t>
  </si>
  <si>
    <t>0501</t>
  </si>
  <si>
    <t>Жилищное хозяйство</t>
  </si>
  <si>
    <t>0503</t>
  </si>
  <si>
    <t>Благоустройство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</si>
  <si>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</si>
  <si>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</si>
  <si>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</si>
  <si>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</si>
  <si>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</si>
  <si>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0107</t>
  </si>
  <si>
    <t>Обеспечение проведения выборов и референдумов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</si>
  <si>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</si>
  <si>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</si>
  <si>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</si>
  <si>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</si>
  <si>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</si>
  <si>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</si>
  <si>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</si>
  <si>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</si>
  <si>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</si>
  <si>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</si>
  <si>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 xml:space="preserve">           в том числе: зарплата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</si>
  <si>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</si>
  <si>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</si>
  <si>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</si>
  <si>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</si>
  <si>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</si>
  <si>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</si>
  <si>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</si>
  <si>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</si>
  <si>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</si>
  <si>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</si>
  <si>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</si>
  <si>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</si>
  <si>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0705</t>
  </si>
  <si>
    <t>Профессиональная подготовка,переподготовка и повышение квалификации</t>
  </si>
  <si>
    <t>0412</t>
  </si>
  <si>
    <t>Другие вопросы в области национальной экономики</t>
  </si>
  <si>
    <t>% выполнения</t>
  </si>
  <si>
    <t>ОТЧЁТ</t>
  </si>
  <si>
    <t>0200</t>
  </si>
  <si>
    <t>Национальная оборона</t>
  </si>
  <si>
    <t>Коммунальное хозяйство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</si>
  <si>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</si>
  <si>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</si>
  <si>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</si>
  <si>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</si>
  <si>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</si>
  <si>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</si>
  <si>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</si>
  <si>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>к годовому назначению</t>
  </si>
  <si>
    <t>Уточненный  план год, руб.</t>
  </si>
  <si>
    <t>Структура расходов</t>
  </si>
  <si>
    <t>% от общего расхода</t>
  </si>
  <si>
    <t>РзПР</t>
  </si>
  <si>
    <t>ИТОГО РАСХОДЫ</t>
  </si>
  <si>
    <t>ДОХОДЫ</t>
  </si>
  <si>
    <t>ЗАРПЛАТА С НАЧИСЛЕНИЯМИ, ИТОГО</t>
  </si>
  <si>
    <t xml:space="preserve">об исполнении бюджета Гуранского муниципального образования по состоянию </t>
  </si>
  <si>
    <t>Отклонение, руб.</t>
  </si>
  <si>
    <t>Приложение № 2</t>
  </si>
  <si>
    <t>к информации об исполнении бюджета</t>
  </si>
  <si>
    <t>Гуранского муниципального образования</t>
  </si>
  <si>
    <t>к квартальному назначению</t>
  </si>
  <si>
    <t>Дорожное хозяйство (дорожные фонды)</t>
  </si>
  <si>
    <t>223 КОСГУ</t>
  </si>
  <si>
    <t>310 КОСГУ</t>
  </si>
  <si>
    <t>иточники таб.</t>
  </si>
  <si>
    <t>ф.0503317увеличение прочих остатков</t>
  </si>
  <si>
    <t>ф.0503317уменьшение прочих остатков</t>
  </si>
  <si>
    <t>ф.0503317доходы лимиты</t>
  </si>
  <si>
    <t>ф.0503317доходы расходы</t>
  </si>
  <si>
    <t>таб.Рита вн об 20</t>
  </si>
  <si>
    <t>таб.Рита вн об 1кв.20</t>
  </si>
  <si>
    <t>за 9 месяцев  2020 года</t>
  </si>
  <si>
    <t xml:space="preserve">                   на 9 месяцев  2020 года по расходам</t>
  </si>
  <si>
    <t>Уточненный план на 01.10.2020г., руб.</t>
  </si>
  <si>
    <t>Исполнено на 01.10.2020г.,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</si>
</sst>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Border="1"/>
    <xf numFmtId="0" fontId="3" fillId="0" borderId="0" xfId="0" applyFont="1" applyFill="1"/>
    <xf numFmtId="0" fontId="3" fillId="0" borderId="0" xfId="0" applyFont="1"/>
    <xf numFmtId="0" fontId="3" fillId="0" borderId="0" xfId="0" applyFont="1" applyFill="1" applyBorder="1"/>
    <xf numFmtId="0" fontId="4" fillId="0" borderId="0" xfId="0" applyFont="1" applyFill="1" applyBorder="1"/>
    <xf numFmtId="0" fontId="3" fillId="2" borderId="0" xfId="0" applyFont="1" applyFill="1"/>
    <xf numFmtId="0" fontId="4" fillId="2" borderId="0" xfId="0" applyFont="1" applyFill="1"/>
    <xf numFmtId="0" fontId="3" fillId="0" borderId="0" xfId="0" applyFont="1" applyBorder="1"/>
    <xf numFmtId="49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center"/>
    </xf>
    <xf numFmtId="49" fontId="3" fillId="3" borderId="4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/>
    <xf numFmtId="0" fontId="5" fillId="3" borderId="4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wrapText="1"/>
    </xf>
    <xf numFmtId="0" fontId="3" fillId="3" borderId="4" xfId="0" applyFont="1" applyFill="1" applyBorder="1"/>
    <xf numFmtId="0" fontId="3" fillId="3" borderId="4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0" xfId="0" applyFont="1" applyFill="1" applyAlignment="1">
      <alignment horizontal="left"/>
    </xf>
    <xf numFmtId="0" fontId="3" fillId="3" borderId="1" xfId="0" applyFont="1" applyFill="1" applyBorder="1"/>
    <xf numFmtId="0" fontId="4" fillId="3" borderId="1" xfId="0" applyFont="1" applyFill="1" applyBorder="1" applyAlignment="1">
      <alignment horizontal="left"/>
    </xf>
    <xf numFmtId="0" fontId="3" fillId="3" borderId="6" xfId="0" applyFont="1" applyFill="1" applyBorder="1"/>
    <xf numFmtId="0" fontId="3" fillId="3" borderId="0" xfId="0" applyFont="1" applyFill="1"/>
    <xf numFmtId="4" fontId="7" fillId="0" borderId="4" xfId="0" applyNumberFormat="1" applyFont="1" applyFill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center" vertical="center"/>
    </xf>
    <xf numFmtId="164" fontId="8" fillId="3" borderId="4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164" fontId="8" fillId="2" borderId="4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/>
    </xf>
    <xf numFmtId="4" fontId="8" fillId="3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164" fontId="7" fillId="0" borderId="4" xfId="0" applyNumberFormat="1" applyFont="1" applyFill="1" applyBorder="1" applyAlignment="1">
      <alignment vertical="center"/>
    </xf>
    <xf numFmtId="164" fontId="11" fillId="0" borderId="4" xfId="0" applyNumberFormat="1" applyFont="1" applyFill="1" applyBorder="1" applyAlignment="1">
      <alignment horizontal="center" vertical="center"/>
    </xf>
    <xf numFmtId="0" fontId="7" fillId="2" borderId="4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3" fillId="3" borderId="4" xfId="0" applyFont="1" applyFill="1" applyBorder="1" applyAlignment="1">
      <alignment horizontal="left" wrapText="1"/>
    </xf>
    <xf numFmtId="4" fontId="7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0" fontId="4" fillId="3" borderId="0" xfId="0" applyFont="1" applyFill="1"/>
    <xf numFmtId="164" fontId="7" fillId="2" borderId="3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2" fontId="7" fillId="2" borderId="4" xfId="0" applyNumberFormat="1" applyFont="1" applyFill="1" applyBorder="1" applyAlignment="1">
      <alignment horizontal="center" vertical="center"/>
    </xf>
    <xf numFmtId="0" fontId="4" fillId="4" borderId="0" xfId="0" applyFont="1" applyFill="1"/>
    <xf numFmtId="164" fontId="9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4" fontId="8" fillId="2" borderId="4" xfId="0" applyNumberFormat="1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4" fontId="10" fillId="0" borderId="4" xfId="0" applyNumberFormat="1" applyFont="1" applyFill="1" applyBorder="1" applyAlignment="1" applyProtection="1">
      <alignment horizontal="center" vertical="center" wrapText="1"/>
    </xf>
    <xf numFmtId="4" fontId="8" fillId="0" borderId="4" xfId="0" applyNumberFormat="1" applyFont="1" applyFill="1" applyBorder="1" applyAlignment="1">
      <alignment vertical="center"/>
    </xf>
    <xf numFmtId="4" fontId="8" fillId="0" borderId="5" xfId="0" applyNumberFormat="1" applyFont="1" applyFill="1" applyBorder="1" applyAlignment="1">
      <alignment horizontal="center" vertical="center"/>
    </xf>
    <xf numFmtId="4" fontId="8" fillId="0" borderId="5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3" fillId="2" borderId="0" xfId="0" applyFont="1" applyFill="1" applyAlignment="1">
      <alignment wrapText="1"/>
    </xf>
    <xf numFmtId="0" fontId="2" fillId="0" borderId="0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 shrinkToFit="1"/>
    </xf>
    <xf numFmtId="0" fontId="4" fillId="0" borderId="4" xfId="0" applyFont="1" applyFill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83"/>
  <sheetViews>
    <sheetView showGridLines="0" tabSelected="1" view="pageBreakPreview" topLeftCell="A5" zoomScaleNormal="100" zoomScaleSheetLayoutView="100" workbookViewId="0">
      <selection activeCell="C11" sqref="C11:C12"/>
    </sheetView>
  </sheetViews>
  <sheetFormatPr defaultColWidth="9.109375" defaultRowHeight="12" x14ac:dyDescent="0.25"/>
  <cols>
    <col min="1" max="1" width="6.33203125" style="2" customWidth="1"/>
    <col min="2" max="2" width="37.33203125" style="2" customWidth="1"/>
    <col min="3" max="3" width="11.77734375" style="2" customWidth="1"/>
    <col min="4" max="4" width="10.6640625" style="2" customWidth="1"/>
    <col min="5" max="5" width="11.5546875" style="2" customWidth="1"/>
    <col min="6" max="6" width="10.44140625" style="2" customWidth="1"/>
    <col min="7" max="7" width="9.88671875" style="2" customWidth="1"/>
    <col min="8" max="8" width="9.77734375" style="3" customWidth="1"/>
    <col min="9" max="9" width="9.88671875" style="3" customWidth="1"/>
    <col min="10" max="10" width="11.6640625" style="3" customWidth="1"/>
    <col min="11" max="11" width="10.6640625" style="3" customWidth="1"/>
    <col min="12" max="12" width="11.44140625" style="3" customWidth="1"/>
    <col min="13" max="13" width="12.77734375" style="3" customWidth="1"/>
    <col min="14" max="16384" width="9.109375" style="3"/>
  </cols>
  <sheetData>
    <row r="1" spans="1:11" s="8" customFormat="1" ht="13.05" customHeight="1" x14ac:dyDescent="0.25">
      <c r="A1" s="4"/>
      <c r="B1" s="4"/>
      <c r="C1" s="4"/>
      <c r="D1" s="4"/>
      <c r="E1" s="4"/>
      <c r="F1" s="4"/>
      <c r="G1" s="1"/>
      <c r="H1" s="1"/>
      <c r="J1" s="67" t="s">
        <v>101</v>
      </c>
    </row>
    <row r="2" spans="1:11" s="8" customFormat="1" ht="13.05" customHeight="1" x14ac:dyDescent="0.25">
      <c r="A2" s="4"/>
      <c r="B2" s="4"/>
      <c r="C2" s="4"/>
      <c r="D2" s="4"/>
      <c r="E2" s="4"/>
      <c r="F2" s="4"/>
      <c r="G2" s="1"/>
      <c r="H2" s="1"/>
      <c r="J2" s="67" t="s">
        <v>102</v>
      </c>
    </row>
    <row r="3" spans="1:11" s="8" customFormat="1" ht="13.05" customHeight="1" x14ac:dyDescent="0.25">
      <c r="A3" s="4"/>
      <c r="B3" s="4"/>
      <c r="C3" s="4"/>
      <c r="D3" s="4"/>
      <c r="E3" s="4"/>
      <c r="F3" s="4"/>
      <c r="G3" s="1"/>
      <c r="H3" s="1"/>
      <c r="J3" s="67" t="s">
        <v>103</v>
      </c>
    </row>
    <row r="4" spans="1:11" ht="13.05" customHeight="1" x14ac:dyDescent="0.25">
      <c r="J4" s="67" t="s">
        <v>115</v>
      </c>
    </row>
    <row r="5" spans="1:11" ht="13.05" customHeight="1" x14ac:dyDescent="0.25"/>
    <row r="6" spans="1:11" ht="19.8" customHeight="1" x14ac:dyDescent="0.3">
      <c r="A6" s="77" t="s">
        <v>80</v>
      </c>
      <c r="B6" s="77"/>
      <c r="C6" s="77"/>
      <c r="D6" s="77"/>
      <c r="E6" s="77"/>
      <c r="F6" s="77"/>
      <c r="G6" s="77"/>
      <c r="H6" s="77"/>
      <c r="I6" s="77"/>
      <c r="J6" s="77"/>
    </row>
    <row r="7" spans="1:11" ht="13.5" customHeight="1" x14ac:dyDescent="0.3">
      <c r="A7" s="77" t="s">
        <v>99</v>
      </c>
      <c r="B7" s="77"/>
      <c r="C7" s="77"/>
      <c r="D7" s="77"/>
      <c r="E7" s="77"/>
      <c r="F7" s="77"/>
      <c r="G7" s="77"/>
      <c r="H7" s="77"/>
      <c r="I7" s="77"/>
      <c r="J7" s="77"/>
    </row>
    <row r="8" spans="1:11" ht="13.5" customHeight="1" x14ac:dyDescent="0.3">
      <c r="A8" s="77" t="s">
        <v>116</v>
      </c>
      <c r="B8" s="77"/>
      <c r="C8" s="77"/>
      <c r="D8" s="77"/>
      <c r="E8" s="77"/>
      <c r="F8" s="77"/>
      <c r="G8" s="77"/>
      <c r="H8" s="77"/>
      <c r="I8" s="77"/>
      <c r="J8" s="77"/>
    </row>
    <row r="9" spans="1:11" ht="13.5" customHeight="1" x14ac:dyDescent="0.3">
      <c r="A9" s="54"/>
      <c r="B9" s="54"/>
      <c r="C9" s="75"/>
      <c r="D9" s="75"/>
      <c r="E9" s="75"/>
      <c r="F9" s="54"/>
      <c r="G9" s="54"/>
      <c r="H9" s="54"/>
      <c r="I9" s="54"/>
      <c r="J9" s="54"/>
    </row>
    <row r="10" spans="1:11" ht="12" customHeight="1" x14ac:dyDescent="0.25">
      <c r="A10" s="5"/>
      <c r="B10" s="5"/>
      <c r="C10" s="3"/>
      <c r="D10" s="4"/>
      <c r="E10" s="4"/>
      <c r="F10" s="3"/>
      <c r="G10" s="4"/>
    </row>
    <row r="11" spans="1:11" ht="12.9" customHeight="1" x14ac:dyDescent="0.25">
      <c r="A11" s="78" t="s">
        <v>95</v>
      </c>
      <c r="B11" s="79" t="s">
        <v>0</v>
      </c>
      <c r="C11" s="79" t="s">
        <v>92</v>
      </c>
      <c r="D11" s="80" t="s">
        <v>117</v>
      </c>
      <c r="E11" s="80" t="s">
        <v>118</v>
      </c>
      <c r="F11" s="80" t="s">
        <v>79</v>
      </c>
      <c r="G11" s="80"/>
      <c r="H11" s="80" t="s">
        <v>93</v>
      </c>
      <c r="I11" s="80" t="s">
        <v>94</v>
      </c>
      <c r="J11" s="81" t="s">
        <v>100</v>
      </c>
    </row>
    <row r="12" spans="1:11" ht="55.2" customHeight="1" x14ac:dyDescent="0.25">
      <c r="A12" s="78"/>
      <c r="B12" s="79"/>
      <c r="C12" s="79"/>
      <c r="D12" s="80"/>
      <c r="E12" s="80"/>
      <c r="F12" s="53" t="s">
        <v>91</v>
      </c>
      <c r="G12" s="53" t="s">
        <v>104</v>
      </c>
      <c r="H12" s="80"/>
      <c r="I12" s="80"/>
      <c r="J12" s="81"/>
      <c r="K12" s="62"/>
    </row>
    <row r="13" spans="1:11" s="58" customFormat="1" ht="13.05" customHeight="1" x14ac:dyDescent="0.2">
      <c r="A13" s="9" t="s">
        <v>13</v>
      </c>
      <c r="B13" s="10" t="s">
        <v>1</v>
      </c>
      <c r="C13" s="52">
        <f>C17+C21++C25+C26+C27</f>
        <v>4523234.46</v>
      </c>
      <c r="D13" s="52">
        <f>D17+D21++D25+D26+D27</f>
        <v>3506007</v>
      </c>
      <c r="E13" s="52">
        <f>E17+E21++E25+E26+E27</f>
        <v>3506007</v>
      </c>
      <c r="F13" s="60">
        <f>E13*100/C13</f>
        <v>77.511060525480701</v>
      </c>
      <c r="G13" s="60">
        <f>E13/D13*100</f>
        <v>100</v>
      </c>
      <c r="H13" s="61">
        <v>100</v>
      </c>
      <c r="I13" s="60">
        <f>I17+I21</f>
        <v>32.939671737585563</v>
      </c>
      <c r="J13" s="63">
        <f t="shared" ref="J13:J26" si="0">D13-E13</f>
        <v>0</v>
      </c>
      <c r="K13" s="5"/>
    </row>
    <row r="14" spans="1:11" s="7" customFormat="1" ht="13.05" customHeight="1" x14ac:dyDescent="0.2">
      <c r="A14" s="55"/>
      <c r="B14" s="12" t="s">
        <v>7</v>
      </c>
      <c r="C14" s="36">
        <f>C15+C16</f>
        <v>3828196.35</v>
      </c>
      <c r="D14" s="36">
        <f>D15+D16</f>
        <v>3067456.09</v>
      </c>
      <c r="E14" s="36">
        <f>E15+E16</f>
        <v>3067456.09</v>
      </c>
      <c r="F14" s="34">
        <f t="shared" ref="F14:F70" si="1">E14*100/C14</f>
        <v>80.127971753590955</v>
      </c>
      <c r="G14" s="34">
        <f t="shared" ref="G14:G70" si="2">E14/D14*100</f>
        <v>100</v>
      </c>
      <c r="H14" s="59">
        <f>E14/$E$13*100</f>
        <v>87.491442258957264</v>
      </c>
      <c r="I14" s="66">
        <f>SUM(E14/E$65*100)</f>
        <v>28.84712194670978</v>
      </c>
      <c r="J14" s="64">
        <f t="shared" si="0"/>
        <v>0</v>
      </c>
    </row>
    <row r="15" spans="1:11" s="7" customFormat="1" ht="13.05" customHeight="1" x14ac:dyDescent="0.2">
      <c r="A15" s="55"/>
      <c r="B15" s="12" t="s">
        <v>2</v>
      </c>
      <c r="C15" s="40">
        <f t="shared" ref="C15:D16" si="3">C19+C23</f>
        <v>2949644.35</v>
      </c>
      <c r="D15" s="40">
        <f t="shared" si="3"/>
        <v>2397905.9699999997</v>
      </c>
      <c r="E15" s="40">
        <f t="shared" ref="E15" si="4">E19+E23</f>
        <v>2397905.9699999997</v>
      </c>
      <c r="F15" s="34">
        <f t="shared" si="1"/>
        <v>81.294748975414606</v>
      </c>
      <c r="G15" s="34">
        <f t="shared" si="2"/>
        <v>100</v>
      </c>
      <c r="H15" s="59">
        <f t="shared" ref="H15:H27" si="5">E15/$E$13*100</f>
        <v>68.39421512849232</v>
      </c>
      <c r="I15" s="66">
        <f t="shared" ref="I15:I44" si="6">SUM(E15/E$65*100)</f>
        <v>22.550505664559783</v>
      </c>
      <c r="J15" s="64">
        <f t="shared" si="0"/>
        <v>0</v>
      </c>
    </row>
    <row r="16" spans="1:11" s="7" customFormat="1" ht="13.05" customHeight="1" x14ac:dyDescent="0.2">
      <c r="A16" s="55"/>
      <c r="B16" s="12" t="s">
        <v>19</v>
      </c>
      <c r="C16" s="40">
        <f t="shared" si="3"/>
        <v>878552</v>
      </c>
      <c r="D16" s="40">
        <f t="shared" si="3"/>
        <v>669550.12</v>
      </c>
      <c r="E16" s="40">
        <f t="shared" ref="E16" si="7">E20+E24</f>
        <v>669550.12</v>
      </c>
      <c r="F16" s="34">
        <f t="shared" si="1"/>
        <v>76.21064205647474</v>
      </c>
      <c r="G16" s="34">
        <f t="shared" si="2"/>
        <v>100</v>
      </c>
      <c r="H16" s="59">
        <f t="shared" si="5"/>
        <v>19.09722713046494</v>
      </c>
      <c r="I16" s="66">
        <f t="shared" si="6"/>
        <v>6.2966162821499987</v>
      </c>
      <c r="J16" s="64">
        <f t="shared" si="0"/>
        <v>0</v>
      </c>
    </row>
    <row r="17" spans="1:12" s="6" customFormat="1" ht="13.05" customHeight="1" x14ac:dyDescent="0.25">
      <c r="A17" s="13" t="s">
        <v>17</v>
      </c>
      <c r="B17" s="14" t="s">
        <v>29</v>
      </c>
      <c r="C17" s="41">
        <v>1281700</v>
      </c>
      <c r="D17" s="41">
        <v>988155.77</v>
      </c>
      <c r="E17" s="41">
        <f>D17</f>
        <v>988155.77</v>
      </c>
      <c r="F17" s="35">
        <f t="shared" si="1"/>
        <v>77.097274713271432</v>
      </c>
      <c r="G17" s="35">
        <f t="shared" si="2"/>
        <v>100</v>
      </c>
      <c r="H17" s="39">
        <f t="shared" si="5"/>
        <v>28.184649089405699</v>
      </c>
      <c r="I17" s="37">
        <f t="shared" si="6"/>
        <v>9.2928632597100691</v>
      </c>
      <c r="J17" s="68">
        <f t="shared" si="0"/>
        <v>0</v>
      </c>
    </row>
    <row r="18" spans="1:12" s="6" customFormat="1" ht="13.05" customHeight="1" x14ac:dyDescent="0.25">
      <c r="A18" s="13"/>
      <c r="B18" s="15" t="s">
        <v>6</v>
      </c>
      <c r="C18" s="41">
        <f>C19+C20</f>
        <v>1281700</v>
      </c>
      <c r="D18" s="41">
        <f>D19+D20</f>
        <v>988155.77</v>
      </c>
      <c r="E18" s="41">
        <f>E19+E20</f>
        <v>988155.77</v>
      </c>
      <c r="F18" s="35">
        <f t="shared" si="1"/>
        <v>77.097274713271432</v>
      </c>
      <c r="G18" s="35">
        <f t="shared" si="2"/>
        <v>100</v>
      </c>
      <c r="H18" s="39">
        <f t="shared" si="5"/>
        <v>28.184649089405699</v>
      </c>
      <c r="I18" s="37">
        <f t="shared" si="6"/>
        <v>9.2928632597100691</v>
      </c>
      <c r="J18" s="68">
        <f>D18-E18</f>
        <v>0</v>
      </c>
    </row>
    <row r="19" spans="1:12" s="6" customFormat="1" ht="13.05" customHeight="1" x14ac:dyDescent="0.25">
      <c r="A19" s="13"/>
      <c r="B19" s="15" t="s">
        <v>8</v>
      </c>
      <c r="C19" s="42">
        <v>984408</v>
      </c>
      <c r="D19" s="42">
        <v>790753</v>
      </c>
      <c r="E19" s="42">
        <f>D19</f>
        <v>790753</v>
      </c>
      <c r="F19" s="35">
        <f t="shared" si="1"/>
        <v>80.327770599182458</v>
      </c>
      <c r="G19" s="35">
        <f t="shared" si="2"/>
        <v>100</v>
      </c>
      <c r="H19" s="39">
        <f t="shared" si="5"/>
        <v>22.554233348649902</v>
      </c>
      <c r="I19" s="37">
        <f t="shared" si="6"/>
        <v>7.4364383878520668</v>
      </c>
      <c r="J19" s="68">
        <f t="shared" si="0"/>
        <v>0</v>
      </c>
    </row>
    <row r="20" spans="1:12" s="6" customFormat="1" ht="13.05" customHeight="1" x14ac:dyDescent="0.25">
      <c r="A20" s="13"/>
      <c r="B20" s="15" t="s">
        <v>20</v>
      </c>
      <c r="C20" s="42">
        <v>297292</v>
      </c>
      <c r="D20" s="42">
        <v>197402.77</v>
      </c>
      <c r="E20" s="42">
        <f>D20</f>
        <v>197402.77</v>
      </c>
      <c r="F20" s="35">
        <f t="shared" si="1"/>
        <v>66.400296678013532</v>
      </c>
      <c r="G20" s="35">
        <f t="shared" si="2"/>
        <v>100</v>
      </c>
      <c r="H20" s="39">
        <f t="shared" si="5"/>
        <v>5.6304157407557938</v>
      </c>
      <c r="I20" s="37">
        <f t="shared" si="6"/>
        <v>1.8564248718580039</v>
      </c>
      <c r="J20" s="68">
        <f t="shared" si="0"/>
        <v>0</v>
      </c>
    </row>
    <row r="21" spans="1:12" s="6" customFormat="1" ht="13.05" customHeight="1" x14ac:dyDescent="0.25">
      <c r="A21" s="13" t="s">
        <v>18</v>
      </c>
      <c r="B21" s="14" t="s">
        <v>30</v>
      </c>
      <c r="C21" s="41">
        <v>3217434.46</v>
      </c>
      <c r="D21" s="41">
        <v>2514481.23</v>
      </c>
      <c r="E21" s="41">
        <f>D21</f>
        <v>2514481.23</v>
      </c>
      <c r="F21" s="35">
        <f t="shared" si="1"/>
        <v>78.151746718097868</v>
      </c>
      <c r="G21" s="35">
        <f t="shared" si="2"/>
        <v>100</v>
      </c>
      <c r="H21" s="39">
        <f t="shared" si="5"/>
        <v>71.719230166967719</v>
      </c>
      <c r="I21" s="37">
        <f t="shared" si="6"/>
        <v>23.646808477875496</v>
      </c>
      <c r="J21" s="68">
        <f t="shared" si="0"/>
        <v>0</v>
      </c>
    </row>
    <row r="22" spans="1:12" s="6" customFormat="1" ht="13.05" customHeight="1" x14ac:dyDescent="0.25">
      <c r="A22" s="13"/>
      <c r="B22" s="15" t="s">
        <v>7</v>
      </c>
      <c r="C22" s="41">
        <f>+C23+C24</f>
        <v>2546496.35</v>
      </c>
      <c r="D22" s="41">
        <f>+D23+D24</f>
        <v>2079300.3199999998</v>
      </c>
      <c r="E22" s="41">
        <f>+E23+E24</f>
        <v>2079300.3199999998</v>
      </c>
      <c r="F22" s="35">
        <f t="shared" si="1"/>
        <v>81.653379161529116</v>
      </c>
      <c r="G22" s="35">
        <f t="shared" si="2"/>
        <v>100</v>
      </c>
      <c r="H22" s="39">
        <f t="shared" si="5"/>
        <v>59.306793169551561</v>
      </c>
      <c r="I22" s="37">
        <f t="shared" si="6"/>
        <v>19.554258686999713</v>
      </c>
      <c r="J22" s="68">
        <f t="shared" si="0"/>
        <v>0</v>
      </c>
    </row>
    <row r="23" spans="1:12" s="6" customFormat="1" ht="13.05" customHeight="1" x14ac:dyDescent="0.25">
      <c r="A23" s="13"/>
      <c r="B23" s="15" t="s">
        <v>2</v>
      </c>
      <c r="C23" s="42">
        <v>1965236.35</v>
      </c>
      <c r="D23" s="42">
        <v>1607152.97</v>
      </c>
      <c r="E23" s="42">
        <f>D23</f>
        <v>1607152.97</v>
      </c>
      <c r="F23" s="35">
        <f t="shared" si="1"/>
        <v>81.779118832195422</v>
      </c>
      <c r="G23" s="35">
        <f t="shared" si="2"/>
        <v>100</v>
      </c>
      <c r="H23" s="39">
        <f t="shared" si="5"/>
        <v>45.839981779842425</v>
      </c>
      <c r="I23" s="37">
        <f t="shared" si="6"/>
        <v>15.114067276707722</v>
      </c>
      <c r="J23" s="68">
        <f>D23-E23</f>
        <v>0</v>
      </c>
    </row>
    <row r="24" spans="1:12" s="32" customFormat="1" ht="13.05" customHeight="1" x14ac:dyDescent="0.25">
      <c r="A24" s="13"/>
      <c r="B24" s="15" t="s">
        <v>9</v>
      </c>
      <c r="C24" s="42">
        <v>581260</v>
      </c>
      <c r="D24" s="42">
        <v>472147.35</v>
      </c>
      <c r="E24" s="42">
        <f>D24</f>
        <v>472147.35</v>
      </c>
      <c r="F24" s="35">
        <f t="shared" si="1"/>
        <v>81.228254137563226</v>
      </c>
      <c r="G24" s="35">
        <f t="shared" si="2"/>
        <v>100</v>
      </c>
      <c r="H24" s="39">
        <f t="shared" si="5"/>
        <v>13.466811389709147</v>
      </c>
      <c r="I24" s="35">
        <f t="shared" si="6"/>
        <v>4.4401914102919937</v>
      </c>
      <c r="J24" s="44">
        <f t="shared" si="0"/>
        <v>0</v>
      </c>
    </row>
    <row r="25" spans="1:12" s="32" customFormat="1" ht="13.05" customHeight="1" x14ac:dyDescent="0.25">
      <c r="A25" s="13" t="s">
        <v>50</v>
      </c>
      <c r="B25" s="15" t="s">
        <v>51</v>
      </c>
      <c r="C25" s="41">
        <v>0</v>
      </c>
      <c r="D25" s="41">
        <v>0</v>
      </c>
      <c r="E25" s="41">
        <v>0</v>
      </c>
      <c r="F25" s="35">
        <v>0</v>
      </c>
      <c r="G25" s="35">
        <v>0</v>
      </c>
      <c r="H25" s="39">
        <f t="shared" si="5"/>
        <v>0</v>
      </c>
      <c r="I25" s="35">
        <f t="shared" si="6"/>
        <v>0</v>
      </c>
      <c r="J25" s="44">
        <f t="shared" si="0"/>
        <v>0</v>
      </c>
    </row>
    <row r="26" spans="1:12" s="32" customFormat="1" ht="13.05" customHeight="1" x14ac:dyDescent="0.25">
      <c r="A26" s="13" t="s">
        <v>48</v>
      </c>
      <c r="B26" s="14" t="s">
        <v>15</v>
      </c>
      <c r="C26" s="41">
        <v>20000</v>
      </c>
      <c r="D26" s="41">
        <v>0</v>
      </c>
      <c r="E26" s="41">
        <v>0</v>
      </c>
      <c r="F26" s="35">
        <f t="shared" si="1"/>
        <v>0</v>
      </c>
      <c r="G26" s="35">
        <v>0</v>
      </c>
      <c r="H26" s="39">
        <f>E26/$E$13*100</f>
        <v>0</v>
      </c>
      <c r="I26" s="35">
        <f t="shared" si="6"/>
        <v>0</v>
      </c>
      <c r="J26" s="44">
        <f t="shared" si="0"/>
        <v>0</v>
      </c>
    </row>
    <row r="27" spans="1:12" s="32" customFormat="1" ht="13.05" customHeight="1" x14ac:dyDescent="0.25">
      <c r="A27" s="13" t="s">
        <v>66</v>
      </c>
      <c r="B27" s="15" t="s">
        <v>67</v>
      </c>
      <c r="C27" s="41">
        <v>4100</v>
      </c>
      <c r="D27" s="41">
        <v>3370</v>
      </c>
      <c r="E27" s="41">
        <f>D27</f>
        <v>3370</v>
      </c>
      <c r="F27" s="35">
        <f t="shared" si="1"/>
        <v>82.195121951219505</v>
      </c>
      <c r="G27" s="35">
        <v>0</v>
      </c>
      <c r="H27" s="39">
        <f t="shared" si="5"/>
        <v>9.6120743626581462E-2</v>
      </c>
      <c r="I27" s="35">
        <f t="shared" si="6"/>
        <v>3.1692320316282663E-2</v>
      </c>
      <c r="J27" s="44">
        <f t="shared" ref="J27:J70" si="8">D27-E27</f>
        <v>0</v>
      </c>
    </row>
    <row r="28" spans="1:12" s="58" customFormat="1" ht="13.05" customHeight="1" x14ac:dyDescent="0.2">
      <c r="A28" s="16" t="s">
        <v>81</v>
      </c>
      <c r="B28" s="17" t="s">
        <v>82</v>
      </c>
      <c r="C28" s="33">
        <f>C29</f>
        <v>134100</v>
      </c>
      <c r="D28" s="33">
        <f>D29</f>
        <v>80800</v>
      </c>
      <c r="E28" s="33">
        <f>E29</f>
        <v>80800</v>
      </c>
      <c r="F28" s="34">
        <f t="shared" si="1"/>
        <v>60.253542132736762</v>
      </c>
      <c r="G28" s="34">
        <f t="shared" si="2"/>
        <v>100</v>
      </c>
      <c r="H28" s="34">
        <v>100</v>
      </c>
      <c r="I28" s="43">
        <f>E28/$E$65*100</f>
        <v>0.75986334764262287</v>
      </c>
      <c r="J28" s="33">
        <f t="shared" si="8"/>
        <v>0</v>
      </c>
      <c r="K28" s="65"/>
      <c r="L28" s="65"/>
    </row>
    <row r="29" spans="1:12" s="7" customFormat="1" ht="13.05" customHeight="1" x14ac:dyDescent="0.2">
      <c r="A29" s="13" t="s">
        <v>36</v>
      </c>
      <c r="B29" s="15" t="s">
        <v>37</v>
      </c>
      <c r="C29" s="41">
        <v>134100</v>
      </c>
      <c r="D29" s="41">
        <v>80800</v>
      </c>
      <c r="E29" s="41">
        <f>D29</f>
        <v>80800</v>
      </c>
      <c r="F29" s="35">
        <f t="shared" si="1"/>
        <v>60.253542132736762</v>
      </c>
      <c r="G29" s="35">
        <f t="shared" si="2"/>
        <v>100</v>
      </c>
      <c r="H29" s="37">
        <f>E29/$E$28*100</f>
        <v>100</v>
      </c>
      <c r="I29" s="37">
        <f t="shared" ref="I29:I32" si="9">E29/$E$65*100</f>
        <v>0.75986334764262287</v>
      </c>
      <c r="J29" s="68">
        <f t="shared" si="8"/>
        <v>0</v>
      </c>
    </row>
    <row r="30" spans="1:12" s="6" customFormat="1" ht="13.05" customHeight="1" x14ac:dyDescent="0.25">
      <c r="A30" s="13"/>
      <c r="B30" s="15" t="s">
        <v>38</v>
      </c>
      <c r="C30" s="41">
        <v>93164</v>
      </c>
      <c r="D30" s="41">
        <v>62829.86</v>
      </c>
      <c r="E30" s="41">
        <f>D30</f>
        <v>62829.86</v>
      </c>
      <c r="F30" s="35">
        <f t="shared" si="1"/>
        <v>67.440062685157358</v>
      </c>
      <c r="G30" s="35">
        <f t="shared" si="2"/>
        <v>100</v>
      </c>
      <c r="H30" s="37">
        <f t="shared" ref="H30:H32" si="10">E30/$E$28*100</f>
        <v>77.759727722772283</v>
      </c>
      <c r="I30" s="37">
        <f t="shared" si="9"/>
        <v>0.59086767019204611</v>
      </c>
      <c r="J30" s="68">
        <f>D30-E30</f>
        <v>0</v>
      </c>
    </row>
    <row r="31" spans="1:12" s="6" customFormat="1" ht="13.05" customHeight="1" x14ac:dyDescent="0.25">
      <c r="A31" s="13"/>
      <c r="B31" s="15" t="s">
        <v>39</v>
      </c>
      <c r="C31" s="42">
        <v>93164</v>
      </c>
      <c r="D31" s="42">
        <v>62829.86</v>
      </c>
      <c r="E31" s="42">
        <f>D31</f>
        <v>62829.86</v>
      </c>
      <c r="F31" s="35">
        <f t="shared" si="1"/>
        <v>67.440062685157358</v>
      </c>
      <c r="G31" s="35">
        <f t="shared" si="2"/>
        <v>100</v>
      </c>
      <c r="H31" s="37">
        <f t="shared" si="10"/>
        <v>77.759727722772283</v>
      </c>
      <c r="I31" s="37">
        <f t="shared" si="9"/>
        <v>0.59086767019204611</v>
      </c>
      <c r="J31" s="68">
        <f t="shared" si="8"/>
        <v>0</v>
      </c>
    </row>
    <row r="32" spans="1:12" s="6" customFormat="1" ht="13.05" customHeight="1" x14ac:dyDescent="0.25">
      <c r="A32" s="13"/>
      <c r="B32" s="15" t="s">
        <v>40</v>
      </c>
      <c r="C32" s="42">
        <v>28136</v>
      </c>
      <c r="D32" s="42">
        <v>17970.14</v>
      </c>
      <c r="E32" s="42">
        <f>D32</f>
        <v>17970.14</v>
      </c>
      <c r="F32" s="35">
        <f t="shared" si="1"/>
        <v>63.868851293716233</v>
      </c>
      <c r="G32" s="35">
        <f t="shared" si="2"/>
        <v>100</v>
      </c>
      <c r="H32" s="37">
        <f t="shared" si="10"/>
        <v>22.240272277227721</v>
      </c>
      <c r="I32" s="37">
        <f t="shared" si="9"/>
        <v>0.16899567745057675</v>
      </c>
      <c r="J32" s="68">
        <f t="shared" si="8"/>
        <v>0</v>
      </c>
    </row>
    <row r="33" spans="1:10" s="7" customFormat="1" ht="22.8" x14ac:dyDescent="0.2">
      <c r="A33" s="16" t="s">
        <v>21</v>
      </c>
      <c r="B33" s="18" t="s">
        <v>25</v>
      </c>
      <c r="C33" s="33">
        <f>C34+C35</f>
        <v>428188</v>
      </c>
      <c r="D33" s="33">
        <f>D34+D35</f>
        <v>306585.59000000003</v>
      </c>
      <c r="E33" s="33">
        <f>E34+E35</f>
        <v>306585.59000000003</v>
      </c>
      <c r="F33" s="34">
        <f t="shared" si="1"/>
        <v>71.600696423066509</v>
      </c>
      <c r="G33" s="34">
        <v>100</v>
      </c>
      <c r="H33" s="43">
        <v>100</v>
      </c>
      <c r="I33" s="43">
        <f t="shared" si="6"/>
        <v>2.883207336093919</v>
      </c>
      <c r="J33" s="69">
        <f>D33-E33</f>
        <v>0</v>
      </c>
    </row>
    <row r="34" spans="1:10" s="6" customFormat="1" ht="36.75" customHeight="1" x14ac:dyDescent="0.25">
      <c r="A34" s="13" t="s">
        <v>26</v>
      </c>
      <c r="B34" s="19" t="s">
        <v>52</v>
      </c>
      <c r="C34" s="41">
        <v>0</v>
      </c>
      <c r="D34" s="41">
        <v>0</v>
      </c>
      <c r="E34" s="41">
        <v>0</v>
      </c>
      <c r="F34" s="35">
        <v>0</v>
      </c>
      <c r="G34" s="35">
        <v>0</v>
      </c>
      <c r="H34" s="37">
        <v>0</v>
      </c>
      <c r="I34" s="37">
        <f t="shared" si="6"/>
        <v>0</v>
      </c>
      <c r="J34" s="68">
        <f t="shared" si="8"/>
        <v>0</v>
      </c>
    </row>
    <row r="35" spans="1:10" s="6" customFormat="1" ht="13.05" customHeight="1" x14ac:dyDescent="0.25">
      <c r="A35" s="13" t="s">
        <v>65</v>
      </c>
      <c r="B35" s="19" t="s">
        <v>49</v>
      </c>
      <c r="C35" s="41">
        <v>428188</v>
      </c>
      <c r="D35" s="41">
        <v>306585.59000000003</v>
      </c>
      <c r="E35" s="41">
        <f>D35</f>
        <v>306585.59000000003</v>
      </c>
      <c r="F35" s="35">
        <f t="shared" si="1"/>
        <v>71.600696423066509</v>
      </c>
      <c r="G35" s="35">
        <v>100</v>
      </c>
      <c r="H35" s="37">
        <v>100</v>
      </c>
      <c r="I35" s="37">
        <f t="shared" si="6"/>
        <v>2.883207336093919</v>
      </c>
      <c r="J35" s="68">
        <f t="shared" si="8"/>
        <v>0</v>
      </c>
    </row>
    <row r="36" spans="1:10" s="7" customFormat="1" ht="13.05" customHeight="1" x14ac:dyDescent="0.2">
      <c r="A36" s="16" t="s">
        <v>63</v>
      </c>
      <c r="B36" s="18" t="s">
        <v>64</v>
      </c>
      <c r="C36" s="33">
        <f>C37+C41+C42+C43</f>
        <v>2050361.3</v>
      </c>
      <c r="D36" s="33">
        <f>D37+D41+D42+D43</f>
        <v>872927.14</v>
      </c>
      <c r="E36" s="33">
        <f>E37+E41+E42+E43</f>
        <v>872927.14</v>
      </c>
      <c r="F36" s="34">
        <f t="shared" si="1"/>
        <v>42.574308245088318</v>
      </c>
      <c r="G36" s="34">
        <f t="shared" si="2"/>
        <v>100</v>
      </c>
      <c r="H36" s="43">
        <v>100</v>
      </c>
      <c r="I36" s="43">
        <f t="shared" si="6"/>
        <v>8.2092244906992651</v>
      </c>
      <c r="J36" s="69">
        <f t="shared" si="8"/>
        <v>0</v>
      </c>
    </row>
    <row r="37" spans="1:10" s="6" customFormat="1" ht="13.05" customHeight="1" x14ac:dyDescent="0.25">
      <c r="A37" s="13" t="s">
        <v>60</v>
      </c>
      <c r="B37" s="20" t="s">
        <v>61</v>
      </c>
      <c r="C37" s="41">
        <v>0</v>
      </c>
      <c r="D37" s="41">
        <v>0</v>
      </c>
      <c r="E37" s="41">
        <v>0</v>
      </c>
      <c r="F37" s="35">
        <v>0</v>
      </c>
      <c r="G37" s="35">
        <v>0</v>
      </c>
      <c r="H37" s="37">
        <f>E37/$E$36*100</f>
        <v>0</v>
      </c>
      <c r="I37" s="37">
        <f t="shared" si="6"/>
        <v>0</v>
      </c>
      <c r="J37" s="68">
        <f t="shared" si="8"/>
        <v>0</v>
      </c>
    </row>
    <row r="38" spans="1:10" s="6" customFormat="1" ht="13.05" customHeight="1" x14ac:dyDescent="0.25">
      <c r="A38" s="13"/>
      <c r="B38" s="19" t="s">
        <v>38</v>
      </c>
      <c r="C38" s="41">
        <f>C39+C40</f>
        <v>0</v>
      </c>
      <c r="D38" s="41">
        <f>D39+D40</f>
        <v>0</v>
      </c>
      <c r="E38" s="41">
        <f>E39+E40</f>
        <v>0</v>
      </c>
      <c r="F38" s="35">
        <v>0</v>
      </c>
      <c r="G38" s="35">
        <v>0</v>
      </c>
      <c r="H38" s="37">
        <f t="shared" ref="H38:H43" si="11">E38/$E$36*100</f>
        <v>0</v>
      </c>
      <c r="I38" s="37">
        <f t="shared" si="6"/>
        <v>0</v>
      </c>
      <c r="J38" s="68">
        <f t="shared" si="8"/>
        <v>0</v>
      </c>
    </row>
    <row r="39" spans="1:10" s="6" customFormat="1" ht="13.05" customHeight="1" x14ac:dyDescent="0.25">
      <c r="A39" s="13"/>
      <c r="B39" s="19" t="s">
        <v>62</v>
      </c>
      <c r="C39" s="42">
        <v>0</v>
      </c>
      <c r="D39" s="42">
        <v>0</v>
      </c>
      <c r="E39" s="42">
        <v>0</v>
      </c>
      <c r="F39" s="35">
        <v>0</v>
      </c>
      <c r="G39" s="35">
        <v>0</v>
      </c>
      <c r="H39" s="37">
        <f t="shared" si="11"/>
        <v>0</v>
      </c>
      <c r="I39" s="37">
        <f t="shared" si="6"/>
        <v>0</v>
      </c>
      <c r="J39" s="68">
        <f t="shared" si="8"/>
        <v>0</v>
      </c>
    </row>
    <row r="40" spans="1:10" s="6" customFormat="1" ht="13.05" customHeight="1" x14ac:dyDescent="0.25">
      <c r="A40" s="13"/>
      <c r="B40" s="19" t="s">
        <v>40</v>
      </c>
      <c r="C40" s="42">
        <v>0</v>
      </c>
      <c r="D40" s="42">
        <v>0</v>
      </c>
      <c r="E40" s="42">
        <v>0</v>
      </c>
      <c r="F40" s="35">
        <v>0</v>
      </c>
      <c r="G40" s="35">
        <v>0</v>
      </c>
      <c r="H40" s="37">
        <f t="shared" si="11"/>
        <v>0</v>
      </c>
      <c r="I40" s="37">
        <f t="shared" si="6"/>
        <v>0</v>
      </c>
      <c r="J40" s="68">
        <f t="shared" si="8"/>
        <v>0</v>
      </c>
    </row>
    <row r="41" spans="1:10" s="6" customFormat="1" ht="13.05" customHeight="1" x14ac:dyDescent="0.25">
      <c r="A41" s="13" t="s">
        <v>68</v>
      </c>
      <c r="B41" s="19" t="s">
        <v>69</v>
      </c>
      <c r="C41" s="41">
        <v>0</v>
      </c>
      <c r="D41" s="41">
        <v>0</v>
      </c>
      <c r="E41" s="41">
        <v>0</v>
      </c>
      <c r="F41" s="35">
        <v>0</v>
      </c>
      <c r="G41" s="35">
        <v>0</v>
      </c>
      <c r="H41" s="37">
        <f t="shared" si="11"/>
        <v>0</v>
      </c>
      <c r="I41" s="37">
        <f t="shared" si="6"/>
        <v>0</v>
      </c>
      <c r="J41" s="68">
        <f t="shared" si="8"/>
        <v>0</v>
      </c>
    </row>
    <row r="42" spans="1:10" s="6" customFormat="1" ht="13.05" customHeight="1" x14ac:dyDescent="0.25">
      <c r="A42" s="13" t="s">
        <v>70</v>
      </c>
      <c r="B42" s="19" t="s">
        <v>105</v>
      </c>
      <c r="C42" s="41">
        <v>1999961.3</v>
      </c>
      <c r="D42" s="41">
        <v>836134.62</v>
      </c>
      <c r="E42" s="41">
        <f>D42</f>
        <v>836134.62</v>
      </c>
      <c r="F42" s="35">
        <f t="shared" si="1"/>
        <v>41.807539975898536</v>
      </c>
      <c r="G42" s="35">
        <f t="shared" si="2"/>
        <v>100</v>
      </c>
      <c r="H42" s="37">
        <f t="shared" si="11"/>
        <v>95.785155677483004</v>
      </c>
      <c r="I42" s="37">
        <f t="shared" si="6"/>
        <v>7.8632184583303513</v>
      </c>
      <c r="J42" s="68">
        <f t="shared" si="8"/>
        <v>0</v>
      </c>
    </row>
    <row r="43" spans="1:10" s="6" customFormat="1" ht="28.5" customHeight="1" x14ac:dyDescent="0.25">
      <c r="A43" s="13" t="s">
        <v>77</v>
      </c>
      <c r="B43" s="19" t="s">
        <v>78</v>
      </c>
      <c r="C43" s="41">
        <v>50400</v>
      </c>
      <c r="D43" s="41">
        <v>36792.519999999997</v>
      </c>
      <c r="E43" s="41">
        <f>D43</f>
        <v>36792.519999999997</v>
      </c>
      <c r="F43" s="35">
        <v>0</v>
      </c>
      <c r="G43" s="35">
        <v>0</v>
      </c>
      <c r="H43" s="37">
        <f t="shared" si="11"/>
        <v>4.2148443225169965</v>
      </c>
      <c r="I43" s="37">
        <f t="shared" si="6"/>
        <v>0.34600603236891275</v>
      </c>
      <c r="J43" s="68">
        <f t="shared" si="8"/>
        <v>0</v>
      </c>
    </row>
    <row r="44" spans="1:10" s="7" customFormat="1" ht="13.05" customHeight="1" x14ac:dyDescent="0.2">
      <c r="A44" s="16" t="s">
        <v>22</v>
      </c>
      <c r="B44" s="17" t="s">
        <v>31</v>
      </c>
      <c r="C44" s="33">
        <f>C45+C46+C47</f>
        <v>1910795.74</v>
      </c>
      <c r="D44" s="33">
        <f>D45+D46+D47</f>
        <v>1187265.0899999999</v>
      </c>
      <c r="E44" s="33">
        <f>E45+E46+E47</f>
        <v>1187265.0899999999</v>
      </c>
      <c r="F44" s="34">
        <f t="shared" si="1"/>
        <v>62.13458954016717</v>
      </c>
      <c r="G44" s="34">
        <f t="shared" si="2"/>
        <v>100</v>
      </c>
      <c r="H44" s="43">
        <v>100</v>
      </c>
      <c r="I44" s="34">
        <f t="shared" si="6"/>
        <v>11.16533695329975</v>
      </c>
      <c r="J44" s="69">
        <f t="shared" si="8"/>
        <v>0</v>
      </c>
    </row>
    <row r="45" spans="1:10" s="6" customFormat="1" ht="13.05" customHeight="1" x14ac:dyDescent="0.25">
      <c r="A45" s="13" t="s">
        <v>41</v>
      </c>
      <c r="B45" s="14" t="s">
        <v>42</v>
      </c>
      <c r="C45" s="41">
        <v>0</v>
      </c>
      <c r="D45" s="41">
        <v>0</v>
      </c>
      <c r="E45" s="41">
        <v>0</v>
      </c>
      <c r="F45" s="35">
        <v>0</v>
      </c>
      <c r="G45" s="35">
        <v>0</v>
      </c>
      <c r="H45" s="37">
        <f>E45/$E$44*100</f>
        <v>0</v>
      </c>
      <c r="I45" s="35">
        <f t="shared" ref="I45:I64" si="12">SUM(E45/E$65*100)</f>
        <v>0</v>
      </c>
      <c r="J45" s="68">
        <f t="shared" si="8"/>
        <v>0</v>
      </c>
    </row>
    <row r="46" spans="1:10" s="6" customFormat="1" ht="13.05" customHeight="1" x14ac:dyDescent="0.25">
      <c r="A46" s="13" t="s">
        <v>23</v>
      </c>
      <c r="B46" s="14" t="s">
        <v>83</v>
      </c>
      <c r="C46" s="41">
        <v>893585.47</v>
      </c>
      <c r="D46" s="41">
        <v>649957.21</v>
      </c>
      <c r="E46" s="41">
        <f>D46</f>
        <v>649957.21</v>
      </c>
      <c r="F46" s="35">
        <f t="shared" si="1"/>
        <v>72.735874946578974</v>
      </c>
      <c r="G46" s="35">
        <f t="shared" si="2"/>
        <v>100</v>
      </c>
      <c r="H46" s="37">
        <f t="shared" ref="H46:H47" si="13">E46/$E$44*100</f>
        <v>54.744068150778361</v>
      </c>
      <c r="I46" s="35">
        <f t="shared" si="12"/>
        <v>6.1123596709784556</v>
      </c>
      <c r="J46" s="68">
        <f t="shared" si="8"/>
        <v>0</v>
      </c>
    </row>
    <row r="47" spans="1:10" s="6" customFormat="1" ht="13.05" customHeight="1" x14ac:dyDescent="0.25">
      <c r="A47" s="13" t="s">
        <v>43</v>
      </c>
      <c r="B47" s="14" t="s">
        <v>44</v>
      </c>
      <c r="C47" s="41">
        <v>1017210.27</v>
      </c>
      <c r="D47" s="41">
        <v>537307.88</v>
      </c>
      <c r="E47" s="41">
        <f>D47</f>
        <v>537307.88</v>
      </c>
      <c r="F47" s="35">
        <f t="shared" si="1"/>
        <v>52.821712073355293</v>
      </c>
      <c r="G47" s="35">
        <v>0</v>
      </c>
      <c r="H47" s="37">
        <f t="shared" si="13"/>
        <v>45.255931849221646</v>
      </c>
      <c r="I47" s="35">
        <f t="shared" si="12"/>
        <v>5.0529772823212955</v>
      </c>
      <c r="J47" s="68">
        <f t="shared" si="8"/>
        <v>0</v>
      </c>
    </row>
    <row r="48" spans="1:10" s="7" customFormat="1" ht="13.05" customHeight="1" x14ac:dyDescent="0.2">
      <c r="A48" s="16" t="s">
        <v>14</v>
      </c>
      <c r="B48" s="12" t="s">
        <v>3</v>
      </c>
      <c r="C48" s="33">
        <f>C49</f>
        <v>25000</v>
      </c>
      <c r="D48" s="33">
        <f>D49</f>
        <v>23000</v>
      </c>
      <c r="E48" s="33">
        <f>E49</f>
        <v>23000</v>
      </c>
      <c r="F48" s="34">
        <v>0</v>
      </c>
      <c r="G48" s="34">
        <f t="shared" si="2"/>
        <v>100</v>
      </c>
      <c r="H48" s="43">
        <v>100</v>
      </c>
      <c r="I48" s="43">
        <f>E48/E65*100</f>
        <v>0.21629773509629113</v>
      </c>
      <c r="J48" s="69">
        <f t="shared" si="8"/>
        <v>0</v>
      </c>
    </row>
    <row r="49" spans="1:10" s="6" customFormat="1" ht="27.75" customHeight="1" x14ac:dyDescent="0.25">
      <c r="A49" s="13" t="s">
        <v>75</v>
      </c>
      <c r="B49" s="20" t="s">
        <v>76</v>
      </c>
      <c r="C49" s="41">
        <v>25000</v>
      </c>
      <c r="D49" s="41">
        <v>23000</v>
      </c>
      <c r="E49" s="41">
        <f>D49</f>
        <v>23000</v>
      </c>
      <c r="F49" s="35">
        <v>0</v>
      </c>
      <c r="G49" s="35">
        <f t="shared" si="2"/>
        <v>100</v>
      </c>
      <c r="H49" s="37">
        <v>100</v>
      </c>
      <c r="I49" s="37">
        <f>E49/E65*100</f>
        <v>0.21629773509629113</v>
      </c>
      <c r="J49" s="68">
        <f t="shared" si="8"/>
        <v>0</v>
      </c>
    </row>
    <row r="50" spans="1:10" s="7" customFormat="1" ht="13.05" customHeight="1" x14ac:dyDescent="0.2">
      <c r="A50" s="16" t="s">
        <v>16</v>
      </c>
      <c r="B50" s="21" t="s">
        <v>84</v>
      </c>
      <c r="C50" s="33">
        <f>C51+C55</f>
        <v>3477820</v>
      </c>
      <c r="D50" s="33">
        <f>D51+D55</f>
        <v>2220667.27</v>
      </c>
      <c r="E50" s="33">
        <f>E51+E55</f>
        <v>2220667.27</v>
      </c>
      <c r="F50" s="34">
        <f t="shared" si="1"/>
        <v>63.852277288646334</v>
      </c>
      <c r="G50" s="34">
        <f t="shared" si="2"/>
        <v>100</v>
      </c>
      <c r="H50" s="43">
        <v>100</v>
      </c>
      <c r="I50" s="43">
        <f>SUM(E50/E$65*100)</f>
        <v>20.883708734933222</v>
      </c>
      <c r="J50" s="69">
        <f t="shared" si="8"/>
        <v>0</v>
      </c>
    </row>
    <row r="51" spans="1:10" s="6" customFormat="1" ht="13.05" customHeight="1" x14ac:dyDescent="0.25">
      <c r="A51" s="13" t="s">
        <v>27</v>
      </c>
      <c r="B51" s="14" t="s">
        <v>32</v>
      </c>
      <c r="C51" s="41">
        <v>3477820</v>
      </c>
      <c r="D51" s="41">
        <v>2220667.27</v>
      </c>
      <c r="E51" s="41">
        <f>D51</f>
        <v>2220667.27</v>
      </c>
      <c r="F51" s="35">
        <f t="shared" si="1"/>
        <v>63.852277288646334</v>
      </c>
      <c r="G51" s="35">
        <f t="shared" si="2"/>
        <v>100</v>
      </c>
      <c r="H51" s="37">
        <f>E51/$E$50*100</f>
        <v>100</v>
      </c>
      <c r="I51" s="37">
        <f t="shared" si="12"/>
        <v>20.883708734933222</v>
      </c>
      <c r="J51" s="68">
        <f t="shared" si="8"/>
        <v>0</v>
      </c>
    </row>
    <row r="52" spans="1:10" s="6" customFormat="1" ht="13.05" customHeight="1" x14ac:dyDescent="0.25">
      <c r="A52" s="13"/>
      <c r="B52" s="14" t="s">
        <v>38</v>
      </c>
      <c r="C52" s="41">
        <f>C53+C54</f>
        <v>3065682</v>
      </c>
      <c r="D52" s="41">
        <f>D53+D54</f>
        <v>2030516.29</v>
      </c>
      <c r="E52" s="41">
        <f>E53+E54</f>
        <v>2030516.29</v>
      </c>
      <c r="F52" s="35">
        <f t="shared" si="1"/>
        <v>66.233754512046588</v>
      </c>
      <c r="G52" s="35">
        <f>E52/D52*100</f>
        <v>100</v>
      </c>
      <c r="H52" s="37">
        <f>E52/$E$50*100</f>
        <v>91.437214274788687</v>
      </c>
      <c r="I52" s="37">
        <f t="shared" si="12"/>
        <v>19.095481504483651</v>
      </c>
      <c r="J52" s="68">
        <f t="shared" si="8"/>
        <v>0</v>
      </c>
    </row>
    <row r="53" spans="1:10" s="6" customFormat="1" ht="13.05" customHeight="1" x14ac:dyDescent="0.25">
      <c r="A53" s="13"/>
      <c r="B53" s="15" t="s">
        <v>39</v>
      </c>
      <c r="C53" s="42">
        <v>2352364</v>
      </c>
      <c r="D53" s="42">
        <v>1574627.71</v>
      </c>
      <c r="E53" s="42">
        <f>D53</f>
        <v>1574627.71</v>
      </c>
      <c r="F53" s="35">
        <f t="shared" si="1"/>
        <v>66.938097590338913</v>
      </c>
      <c r="G53" s="35">
        <f t="shared" si="2"/>
        <v>100</v>
      </c>
      <c r="H53" s="37">
        <f>E53/$E$50*100</f>
        <v>70.907863202757071</v>
      </c>
      <c r="I53" s="37">
        <f t="shared" si="12"/>
        <v>14.808191621428676</v>
      </c>
      <c r="J53" s="68">
        <f t="shared" si="8"/>
        <v>0</v>
      </c>
    </row>
    <row r="54" spans="1:10" s="6" customFormat="1" ht="13.05" customHeight="1" x14ac:dyDescent="0.25">
      <c r="A54" s="13"/>
      <c r="B54" s="15" t="s">
        <v>40</v>
      </c>
      <c r="C54" s="42">
        <v>713318</v>
      </c>
      <c r="D54" s="42">
        <v>455888.58</v>
      </c>
      <c r="E54" s="42">
        <f>D54</f>
        <v>455888.58</v>
      </c>
      <c r="F54" s="35">
        <f t="shared" si="1"/>
        <v>63.910987806279948</v>
      </c>
      <c r="G54" s="35">
        <f t="shared" si="2"/>
        <v>100</v>
      </c>
      <c r="H54" s="37">
        <f t="shared" ref="H54" si="14">E54/$E$50*100</f>
        <v>20.529351072031606</v>
      </c>
      <c r="I54" s="37">
        <f t="shared" si="12"/>
        <v>4.2872898830549708</v>
      </c>
      <c r="J54" s="68">
        <f t="shared" si="8"/>
        <v>0</v>
      </c>
    </row>
    <row r="55" spans="1:10" s="6" customFormat="1" ht="13.05" customHeight="1" x14ac:dyDescent="0.25">
      <c r="A55" s="13" t="s">
        <v>53</v>
      </c>
      <c r="B55" s="14" t="s">
        <v>47</v>
      </c>
      <c r="C55" s="41">
        <v>0</v>
      </c>
      <c r="D55" s="41">
        <v>0</v>
      </c>
      <c r="E55" s="41">
        <v>0</v>
      </c>
      <c r="F55" s="35">
        <v>0</v>
      </c>
      <c r="G55" s="35">
        <v>0</v>
      </c>
      <c r="H55" s="37">
        <f>E55/$E$50*100</f>
        <v>0</v>
      </c>
      <c r="I55" s="37">
        <f t="shared" si="12"/>
        <v>0</v>
      </c>
      <c r="J55" s="68">
        <f t="shared" si="8"/>
        <v>0</v>
      </c>
    </row>
    <row r="56" spans="1:10" s="7" customFormat="1" ht="13.05" customHeight="1" x14ac:dyDescent="0.2">
      <c r="A56" s="16" t="s">
        <v>24</v>
      </c>
      <c r="B56" s="17" t="s">
        <v>4</v>
      </c>
      <c r="C56" s="33">
        <f>C57+C58</f>
        <v>651900</v>
      </c>
      <c r="D56" s="33">
        <f t="shared" ref="D56" si="15">D57+D58</f>
        <v>492150.12</v>
      </c>
      <c r="E56" s="33">
        <f t="shared" ref="E56" si="16">E57+E58</f>
        <v>492150.12</v>
      </c>
      <c r="F56" s="34">
        <f t="shared" si="1"/>
        <v>75.494726184997702</v>
      </c>
      <c r="G56" s="34">
        <f t="shared" si="2"/>
        <v>100</v>
      </c>
      <c r="H56" s="43">
        <v>100</v>
      </c>
      <c r="I56" s="43">
        <f t="shared" si="12"/>
        <v>4.6283024471029517</v>
      </c>
      <c r="J56" s="69">
        <f t="shared" si="8"/>
        <v>0</v>
      </c>
    </row>
    <row r="57" spans="1:10" s="6" customFormat="1" ht="13.05" customHeight="1" x14ac:dyDescent="0.25">
      <c r="A57" s="13" t="s">
        <v>45</v>
      </c>
      <c r="B57" s="14" t="s">
        <v>46</v>
      </c>
      <c r="C57" s="41">
        <v>651900</v>
      </c>
      <c r="D57" s="41">
        <v>492150.12</v>
      </c>
      <c r="E57" s="41">
        <f>D57</f>
        <v>492150.12</v>
      </c>
      <c r="F57" s="35">
        <f t="shared" si="1"/>
        <v>75.494726184997702</v>
      </c>
      <c r="G57" s="35">
        <f t="shared" si="2"/>
        <v>100</v>
      </c>
      <c r="H57" s="37">
        <f>E57/E56*100</f>
        <v>100</v>
      </c>
      <c r="I57" s="37">
        <f t="shared" si="12"/>
        <v>4.6283024471029517</v>
      </c>
      <c r="J57" s="68">
        <f t="shared" si="8"/>
        <v>0</v>
      </c>
    </row>
    <row r="58" spans="1:10" s="6" customFormat="1" ht="13.05" customHeight="1" x14ac:dyDescent="0.25">
      <c r="A58" s="13" t="s">
        <v>73</v>
      </c>
      <c r="B58" s="14" t="s">
        <v>74</v>
      </c>
      <c r="C58" s="41">
        <v>0</v>
      </c>
      <c r="D58" s="41">
        <v>0</v>
      </c>
      <c r="E58" s="41">
        <v>0</v>
      </c>
      <c r="F58" s="35">
        <v>0</v>
      </c>
      <c r="G58" s="35">
        <v>0</v>
      </c>
      <c r="H58" s="37">
        <f>E58/E57*100</f>
        <v>0</v>
      </c>
      <c r="I58" s="37">
        <f t="shared" si="12"/>
        <v>0</v>
      </c>
      <c r="J58" s="68">
        <f t="shared" si="8"/>
        <v>0</v>
      </c>
    </row>
    <row r="59" spans="1:10" s="7" customFormat="1" ht="13.05" customHeight="1" x14ac:dyDescent="0.2">
      <c r="A59" s="16" t="s">
        <v>33</v>
      </c>
      <c r="B59" s="12" t="s">
        <v>54</v>
      </c>
      <c r="C59" s="33">
        <f>C60</f>
        <v>289400</v>
      </c>
      <c r="D59" s="33">
        <f>D60</f>
        <v>289400</v>
      </c>
      <c r="E59" s="33">
        <f>E60</f>
        <v>289400</v>
      </c>
      <c r="F59" s="34">
        <f t="shared" si="1"/>
        <v>100</v>
      </c>
      <c r="G59" s="34">
        <f t="shared" si="2"/>
        <v>100</v>
      </c>
      <c r="H59" s="34">
        <v>100</v>
      </c>
      <c r="I59" s="43">
        <f>E59/E65*100</f>
        <v>2.7215897624724636</v>
      </c>
      <c r="J59" s="69">
        <f t="shared" si="8"/>
        <v>0</v>
      </c>
    </row>
    <row r="60" spans="1:10" s="6" customFormat="1" ht="13.05" customHeight="1" x14ac:dyDescent="0.25">
      <c r="A60" s="13" t="s">
        <v>71</v>
      </c>
      <c r="B60" s="14" t="s">
        <v>55</v>
      </c>
      <c r="C60" s="41">
        <v>289400</v>
      </c>
      <c r="D60" s="41">
        <v>289400</v>
      </c>
      <c r="E60" s="41">
        <f>D60</f>
        <v>289400</v>
      </c>
      <c r="F60" s="35">
        <f t="shared" si="1"/>
        <v>100</v>
      </c>
      <c r="G60" s="34">
        <f t="shared" si="2"/>
        <v>100</v>
      </c>
      <c r="H60" s="34">
        <v>100</v>
      </c>
      <c r="I60" s="37">
        <f>E60/E65*100</f>
        <v>2.7215897624724636</v>
      </c>
      <c r="J60" s="68">
        <f t="shared" si="8"/>
        <v>0</v>
      </c>
    </row>
    <row r="61" spans="1:10" s="7" customFormat="1" ht="24" x14ac:dyDescent="0.2">
      <c r="A61" s="16" t="s">
        <v>57</v>
      </c>
      <c r="B61" s="22" t="s">
        <v>59</v>
      </c>
      <c r="C61" s="33">
        <f>C62</f>
        <v>2000</v>
      </c>
      <c r="D61" s="33">
        <f>D62</f>
        <v>0</v>
      </c>
      <c r="E61" s="33">
        <f>E62</f>
        <v>0</v>
      </c>
      <c r="F61" s="34">
        <f t="shared" si="1"/>
        <v>0</v>
      </c>
      <c r="G61" s="34">
        <v>0</v>
      </c>
      <c r="H61" s="43">
        <v>0</v>
      </c>
      <c r="I61" s="43">
        <f t="shared" si="12"/>
        <v>0</v>
      </c>
      <c r="J61" s="69">
        <f t="shared" si="8"/>
        <v>0</v>
      </c>
    </row>
    <row r="62" spans="1:10" s="6" customFormat="1" ht="24" x14ac:dyDescent="0.25">
      <c r="A62" s="13" t="s">
        <v>58</v>
      </c>
      <c r="B62" s="23" t="s">
        <v>85</v>
      </c>
      <c r="C62" s="41">
        <v>2000</v>
      </c>
      <c r="D62" s="41">
        <v>0</v>
      </c>
      <c r="E62" s="41">
        <v>0</v>
      </c>
      <c r="F62" s="35">
        <f t="shared" si="1"/>
        <v>0</v>
      </c>
      <c r="G62" s="35">
        <v>0</v>
      </c>
      <c r="H62" s="37">
        <v>0</v>
      </c>
      <c r="I62" s="37">
        <f t="shared" si="12"/>
        <v>0</v>
      </c>
      <c r="J62" s="68">
        <f t="shared" si="8"/>
        <v>0</v>
      </c>
    </row>
    <row r="63" spans="1:10" s="7" customFormat="1" ht="34.200000000000003" x14ac:dyDescent="0.2">
      <c r="A63" s="16" t="s">
        <v>56</v>
      </c>
      <c r="B63" s="24" t="s">
        <v>86</v>
      </c>
      <c r="C63" s="33">
        <f>C64</f>
        <v>2633563.15</v>
      </c>
      <c r="D63" s="33">
        <f>D64</f>
        <v>1654688.7</v>
      </c>
      <c r="E63" s="33">
        <f>E64</f>
        <v>1654688.7</v>
      </c>
      <c r="F63" s="34">
        <f t="shared" si="1"/>
        <v>62.830796368030896</v>
      </c>
      <c r="G63" s="34">
        <f t="shared" si="2"/>
        <v>100</v>
      </c>
      <c r="H63" s="43">
        <f>E63/D63*100</f>
        <v>100</v>
      </c>
      <c r="I63" s="43">
        <f>SUM(E63/E$65*100)</f>
        <v>15.561105134757669</v>
      </c>
      <c r="J63" s="69">
        <f t="shared" si="8"/>
        <v>0</v>
      </c>
    </row>
    <row r="64" spans="1:10" s="6" customFormat="1" ht="24" x14ac:dyDescent="0.25">
      <c r="A64" s="11">
        <v>1403</v>
      </c>
      <c r="B64" s="23" t="s">
        <v>87</v>
      </c>
      <c r="C64" s="41">
        <v>2633563.15</v>
      </c>
      <c r="D64" s="41">
        <v>1654688.7</v>
      </c>
      <c r="E64" s="41">
        <f>D64</f>
        <v>1654688.7</v>
      </c>
      <c r="F64" s="35">
        <f t="shared" si="1"/>
        <v>62.830796368030896</v>
      </c>
      <c r="G64" s="35">
        <f t="shared" si="2"/>
        <v>100</v>
      </c>
      <c r="H64" s="37">
        <f>E64/E63*100</f>
        <v>100</v>
      </c>
      <c r="I64" s="37">
        <f t="shared" si="12"/>
        <v>15.561105134757669</v>
      </c>
      <c r="J64" s="68">
        <f t="shared" si="8"/>
        <v>0</v>
      </c>
    </row>
    <row r="65" spans="1:13" s="7" customFormat="1" ht="13.05" customHeight="1" x14ac:dyDescent="0.2">
      <c r="A65" s="55"/>
      <c r="B65" s="17" t="s">
        <v>96</v>
      </c>
      <c r="C65" s="33">
        <f>C13+C28+C33+C36+C44+C48+C50+C56+C59+C62+C63</f>
        <v>16126362.65</v>
      </c>
      <c r="D65" s="33">
        <f>D13+D29+D33+D44+D50+D56+D59+D61+D63+D36+D48</f>
        <v>10633490.91</v>
      </c>
      <c r="E65" s="33">
        <f>E13+E29+E33+E44+E50+E56+E59+E61+E63+E36+E48</f>
        <v>10633490.91</v>
      </c>
      <c r="F65" s="34">
        <f t="shared" si="1"/>
        <v>65.93855750850301</v>
      </c>
      <c r="G65" s="34">
        <f t="shared" si="2"/>
        <v>100</v>
      </c>
      <c r="H65" s="43">
        <v>100</v>
      </c>
      <c r="I65" s="43">
        <f>I13+I28+I36+I33+I44+I48+I50+I56+I59+I61+I63</f>
        <v>99.968307679683704</v>
      </c>
      <c r="J65" s="69">
        <f>D65-E65</f>
        <v>0</v>
      </c>
    </row>
    <row r="66" spans="1:13" s="7" customFormat="1" ht="13.05" customHeight="1" x14ac:dyDescent="0.2">
      <c r="A66" s="55"/>
      <c r="B66" s="12" t="s">
        <v>98</v>
      </c>
      <c r="C66" s="36">
        <f>C67+C68</f>
        <v>7015178.3499999996</v>
      </c>
      <c r="D66" s="36">
        <f>D67+D68</f>
        <v>5178772.38</v>
      </c>
      <c r="E66" s="36">
        <f>E67+E68</f>
        <v>5178772.38</v>
      </c>
      <c r="F66" s="34">
        <f t="shared" si="1"/>
        <v>73.822390844845742</v>
      </c>
      <c r="G66" s="35">
        <f t="shared" si="2"/>
        <v>100</v>
      </c>
      <c r="H66" s="57"/>
      <c r="I66" s="43">
        <f>SUM(E66/E$65*100)</f>
        <v>48.702466798836056</v>
      </c>
      <c r="J66" s="69">
        <f>D66-E66</f>
        <v>0</v>
      </c>
    </row>
    <row r="67" spans="1:13" s="6" customFormat="1" ht="13.05" customHeight="1" x14ac:dyDescent="0.25">
      <c r="A67" s="25"/>
      <c r="B67" s="27" t="s">
        <v>39</v>
      </c>
      <c r="C67" s="56">
        <f t="shared" ref="C67:D68" si="17">C15+C31+C53+C39</f>
        <v>5395172.3499999996</v>
      </c>
      <c r="D67" s="56">
        <f t="shared" si="17"/>
        <v>4035363.5399999996</v>
      </c>
      <c r="E67" s="56">
        <f t="shared" ref="E67" si="18">E15+E31+E53+E39</f>
        <v>4035363.5399999996</v>
      </c>
      <c r="F67" s="35">
        <f t="shared" si="1"/>
        <v>74.795822602404897</v>
      </c>
      <c r="G67" s="35">
        <f t="shared" si="2"/>
        <v>100</v>
      </c>
      <c r="H67" s="38"/>
      <c r="I67" s="37">
        <f>SUM(E67/E$65*100)</f>
        <v>37.949564956180502</v>
      </c>
      <c r="J67" s="68">
        <f t="shared" si="8"/>
        <v>0</v>
      </c>
    </row>
    <row r="68" spans="1:13" s="6" customFormat="1" ht="13.05" customHeight="1" x14ac:dyDescent="0.25">
      <c r="A68" s="25"/>
      <c r="B68" s="27" t="s">
        <v>40</v>
      </c>
      <c r="C68" s="56">
        <f t="shared" si="17"/>
        <v>1620006</v>
      </c>
      <c r="D68" s="56">
        <f t="shared" si="17"/>
        <v>1143408.8400000001</v>
      </c>
      <c r="E68" s="56">
        <f t="shared" ref="E68" si="19">E16+E32+E54+E40</f>
        <v>1143408.8400000001</v>
      </c>
      <c r="F68" s="35">
        <f t="shared" si="1"/>
        <v>70.580531183217843</v>
      </c>
      <c r="G68" s="35">
        <f t="shared" si="2"/>
        <v>100</v>
      </c>
      <c r="H68" s="38"/>
      <c r="I68" s="37">
        <f>SUM(E68/E$65*100)</f>
        <v>10.752901842655547</v>
      </c>
      <c r="J68" s="68">
        <f t="shared" si="8"/>
        <v>0</v>
      </c>
    </row>
    <row r="69" spans="1:13" s="6" customFormat="1" ht="13.05" customHeight="1" x14ac:dyDescent="0.25">
      <c r="A69" s="25"/>
      <c r="B69" s="27" t="s">
        <v>72</v>
      </c>
      <c r="C69" s="70">
        <v>577800</v>
      </c>
      <c r="D69" s="70">
        <v>304849.27</v>
      </c>
      <c r="E69" s="70">
        <f>D69</f>
        <v>304849.27</v>
      </c>
      <c r="F69" s="35">
        <f t="shared" si="1"/>
        <v>52.760344409830388</v>
      </c>
      <c r="G69" s="35">
        <f t="shared" si="2"/>
        <v>100</v>
      </c>
      <c r="H69" s="38"/>
      <c r="I69" s="37">
        <f>SUM(E69/E$65*100)</f>
        <v>2.8668785498590323</v>
      </c>
      <c r="J69" s="68">
        <f t="shared" si="8"/>
        <v>0</v>
      </c>
      <c r="K69" s="6" t="s">
        <v>106</v>
      </c>
    </row>
    <row r="70" spans="1:13" s="6" customFormat="1" ht="13.05" customHeight="1" x14ac:dyDescent="0.25">
      <c r="A70" s="25"/>
      <c r="B70" s="28" t="s">
        <v>11</v>
      </c>
      <c r="C70" s="70">
        <v>1151904.73</v>
      </c>
      <c r="D70" s="70">
        <v>893846</v>
      </c>
      <c r="E70" s="70">
        <f>D70</f>
        <v>893846</v>
      </c>
      <c r="F70" s="35">
        <f t="shared" si="1"/>
        <v>77.597215873920405</v>
      </c>
      <c r="G70" s="35">
        <f t="shared" si="2"/>
        <v>100</v>
      </c>
      <c r="H70" s="38"/>
      <c r="I70" s="37">
        <f>SUM(E70/E$65*100)</f>
        <v>8.4059506662991073</v>
      </c>
      <c r="J70" s="68">
        <f t="shared" si="8"/>
        <v>0</v>
      </c>
      <c r="K70" s="6" t="s">
        <v>107</v>
      </c>
    </row>
    <row r="71" spans="1:13" s="6" customFormat="1" ht="13.05" customHeight="1" x14ac:dyDescent="0.25">
      <c r="A71" s="25"/>
      <c r="B71" s="26" t="s">
        <v>5</v>
      </c>
      <c r="C71" s="41">
        <f>C77-C65</f>
        <v>-979623.16999999993</v>
      </c>
      <c r="D71" s="41">
        <f>D77-D65</f>
        <v>-220108.3599999994</v>
      </c>
      <c r="E71" s="44">
        <f>E77-E65</f>
        <v>-220108.3599999994</v>
      </c>
      <c r="F71" s="43"/>
      <c r="G71" s="45"/>
      <c r="H71" s="46"/>
      <c r="I71" s="46"/>
      <c r="J71" s="46"/>
    </row>
    <row r="72" spans="1:13" s="6" customFormat="1" ht="13.05" customHeight="1" x14ac:dyDescent="0.25">
      <c r="A72" s="25"/>
      <c r="B72" s="26" t="s">
        <v>28</v>
      </c>
      <c r="C72" s="41">
        <v>0</v>
      </c>
      <c r="D72" s="41">
        <v>0</v>
      </c>
      <c r="E72" s="41">
        <v>0</v>
      </c>
      <c r="F72" s="43"/>
      <c r="G72" s="47"/>
      <c r="H72" s="46"/>
      <c r="I72" s="46"/>
      <c r="J72" s="46"/>
    </row>
    <row r="73" spans="1:13" s="6" customFormat="1" ht="13.05" customHeight="1" x14ac:dyDescent="0.25">
      <c r="A73" s="25"/>
      <c r="B73" s="26" t="s">
        <v>12</v>
      </c>
      <c r="C73" s="41">
        <v>118000</v>
      </c>
      <c r="D73" s="41">
        <v>0</v>
      </c>
      <c r="E73" s="41">
        <v>0</v>
      </c>
      <c r="F73" s="48"/>
      <c r="G73" s="45"/>
      <c r="H73" s="46"/>
      <c r="I73" s="46"/>
      <c r="J73" s="46"/>
      <c r="K73" s="6" t="s">
        <v>108</v>
      </c>
    </row>
    <row r="74" spans="1:13" s="6" customFormat="1" ht="13.05" customHeight="1" x14ac:dyDescent="0.25">
      <c r="A74" s="25"/>
      <c r="B74" s="26" t="s">
        <v>10</v>
      </c>
      <c r="C74" s="41">
        <f>C75+C76</f>
        <v>861623.16999999993</v>
      </c>
      <c r="D74" s="41">
        <f>SUM(D75+D76)</f>
        <v>220108.3599999994</v>
      </c>
      <c r="E74" s="41">
        <f>E75+E76</f>
        <v>220108.36000000127</v>
      </c>
      <c r="F74" s="48"/>
      <c r="G74" s="45"/>
      <c r="H74" s="46"/>
      <c r="I74" s="46"/>
      <c r="J74" s="46"/>
    </row>
    <row r="75" spans="1:13" s="6" customFormat="1" ht="13.05" customHeight="1" x14ac:dyDescent="0.25">
      <c r="A75" s="25"/>
      <c r="B75" s="27" t="s">
        <v>88</v>
      </c>
      <c r="C75" s="41">
        <f>-C77-C73</f>
        <v>-15264739.48</v>
      </c>
      <c r="D75" s="41">
        <f>-D77-D73</f>
        <v>-10413382.550000001</v>
      </c>
      <c r="E75" s="41">
        <v>-10442485.119999999</v>
      </c>
      <c r="F75" s="48"/>
      <c r="G75" s="45"/>
      <c r="H75" s="46"/>
      <c r="I75" s="46"/>
      <c r="J75" s="46"/>
      <c r="M75" s="6" t="s">
        <v>109</v>
      </c>
    </row>
    <row r="76" spans="1:13" s="6" customFormat="1" ht="13.05" customHeight="1" x14ac:dyDescent="0.25">
      <c r="A76" s="25"/>
      <c r="B76" s="27" t="s">
        <v>89</v>
      </c>
      <c r="C76" s="41">
        <f>C65+C72</f>
        <v>16126362.65</v>
      </c>
      <c r="D76" s="41">
        <f>D65+D72</f>
        <v>10633490.91</v>
      </c>
      <c r="E76" s="41">
        <v>10662593.48</v>
      </c>
      <c r="F76" s="48"/>
      <c r="G76" s="45"/>
      <c r="H76" s="46"/>
      <c r="I76" s="46"/>
      <c r="J76" s="46"/>
      <c r="M76" s="6" t="s">
        <v>110</v>
      </c>
    </row>
    <row r="77" spans="1:13" s="6" customFormat="1" ht="37.200000000000003" customHeight="1" x14ac:dyDescent="0.25">
      <c r="A77" s="29"/>
      <c r="B77" s="30" t="s">
        <v>97</v>
      </c>
      <c r="C77" s="74">
        <v>15146739.48</v>
      </c>
      <c r="D77" s="74">
        <v>10413382.550000001</v>
      </c>
      <c r="E77" s="74">
        <f>D77</f>
        <v>10413382.550000001</v>
      </c>
      <c r="F77" s="48"/>
      <c r="G77" s="45"/>
      <c r="H77" s="46"/>
      <c r="I77" s="49"/>
      <c r="J77" s="46"/>
      <c r="K77" s="76" t="s">
        <v>111</v>
      </c>
      <c r="L77" s="76" t="s">
        <v>112</v>
      </c>
      <c r="M77" s="76" t="s">
        <v>112</v>
      </c>
    </row>
    <row r="78" spans="1:13" s="6" customFormat="1" ht="13.05" customHeight="1" x14ac:dyDescent="0.25">
      <c r="A78" s="31"/>
      <c r="B78" s="26" t="s">
        <v>34</v>
      </c>
      <c r="C78" s="41">
        <v>6842214.7999999998</v>
      </c>
      <c r="D78" s="44">
        <v>10219700</v>
      </c>
      <c r="E78" s="44">
        <f>D78</f>
        <v>10219700</v>
      </c>
      <c r="F78" s="48"/>
      <c r="G78" s="45"/>
      <c r="H78" s="46"/>
      <c r="I78" s="49"/>
      <c r="J78" s="46"/>
      <c r="K78" s="6" t="s">
        <v>113</v>
      </c>
      <c r="L78" s="6" t="s">
        <v>114</v>
      </c>
      <c r="M78" s="6" t="s">
        <v>114</v>
      </c>
    </row>
    <row r="79" spans="1:13" s="6" customFormat="1" ht="13.05" customHeight="1" x14ac:dyDescent="0.25">
      <c r="A79" s="31"/>
      <c r="B79" s="26" t="s">
        <v>35</v>
      </c>
      <c r="C79" s="41">
        <f>C77-C78</f>
        <v>8304524.6800000006</v>
      </c>
      <c r="D79" s="41">
        <f>D77-D78</f>
        <v>193682.55000000075</v>
      </c>
      <c r="E79" s="41">
        <f>E77-E78</f>
        <v>193682.55000000075</v>
      </c>
      <c r="F79" s="48"/>
      <c r="G79" s="45"/>
      <c r="H79" s="46"/>
      <c r="I79" s="49"/>
      <c r="J79" s="46"/>
    </row>
    <row r="80" spans="1:13" ht="13.05" customHeight="1" x14ac:dyDescent="0.25">
      <c r="A80" s="25"/>
      <c r="B80" s="51" t="s">
        <v>90</v>
      </c>
      <c r="C80" s="71"/>
      <c r="D80" s="73"/>
      <c r="E80" s="72">
        <v>61</v>
      </c>
      <c r="F80" s="43"/>
      <c r="G80" s="45"/>
      <c r="H80" s="50"/>
      <c r="I80" s="50"/>
      <c r="J80" s="50"/>
    </row>
    <row r="81" spans="2:7" ht="13.2" customHeight="1" x14ac:dyDescent="0.25">
      <c r="B81" s="4"/>
      <c r="F81" s="5"/>
      <c r="G81" s="4"/>
    </row>
    <row r="82" spans="2:7" x14ac:dyDescent="0.25">
      <c r="B82" s="4"/>
      <c r="G82" s="4"/>
    </row>
    <row r="83" spans="2:7" x14ac:dyDescent="0.25">
      <c r="B83" s="4"/>
      <c r="G83" s="4"/>
    </row>
  </sheetData>
  <mergeCells count="12">
    <mergeCell ref="A6:J6"/>
    <mergeCell ref="A7:J7"/>
    <mergeCell ref="A8:J8"/>
    <mergeCell ref="A11:A12"/>
    <mergeCell ref="B11:B12"/>
    <mergeCell ref="C11:C12"/>
    <mergeCell ref="D11:D12"/>
    <mergeCell ref="E11:E12"/>
    <mergeCell ref="F11:G11"/>
    <mergeCell ref="H11:H12"/>
    <mergeCell ref="I11:I12"/>
    <mergeCell ref="J11:J12"/>
  </mergeCells>
  <pageMargins left="0.78740157480314965" right="0.19685039370078741" top="0" bottom="0.19685039370078741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алгат (2)</vt:lpstr>
      <vt:lpstr>'алгат (2)'!Область_печати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Элемент</cp:lastModifiedBy>
  <cp:lastPrinted>2020-11-09T06:30:40Z</cp:lastPrinted>
  <dcterms:created xsi:type="dcterms:W3CDTF">2000-08-14T07:55:15Z</dcterms:created>
  <dcterms:modified xsi:type="dcterms:W3CDTF">2020-11-09T06:31:17Z</dcterms:modified>
</cp:coreProperties>
</file>